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80" tabRatio="956" activeTab="1"/>
  </bookViews>
  <sheets>
    <sheet name="BALANCE SHEETS" sheetId="1" r:id="rId1"/>
    <sheet name="INCOME STATEMENTS" sheetId="2" r:id="rId2"/>
    <sheet name="EQUITY" sheetId="3" r:id="rId3"/>
    <sheet name="CASHFLOW" sheetId="4" r:id="rId4"/>
    <sheet name="eps-bonus(old-ytd)" sheetId="5" state="hidden" r:id="rId5"/>
    <sheet name="eps-bonus(old-current)" sheetId="6" state="hidden" r:id="rId6"/>
  </sheets>
  <externalReferences>
    <externalReference r:id="rId9"/>
  </externalReferences>
  <definedNames>
    <definedName name="_xlnm.Print_Area" localSheetId="0">'BALANCE SHEETS'!$A$1:$H$53</definedName>
    <definedName name="_xlnm.Print_Area" localSheetId="3">'CASHFLOW'!$A$1:$H$61</definedName>
    <definedName name="_xlnm.Print_Area" localSheetId="5">'eps-bonus(old-current)'!$A$1:$I$54</definedName>
    <definedName name="_xlnm.Print_Area" localSheetId="4">'eps-bonus(old-ytd)'!$A$1:$I$54</definedName>
    <definedName name="_xlnm.Print_Area" localSheetId="2">'EQUITY'!$A$1:$J$44</definedName>
    <definedName name="_xlnm.Print_Area" localSheetId="1">'INCOME STATEMENTS'!$A$1:$H$49</definedName>
  </definedNames>
  <calcPr fullCalcOnLoad="1"/>
</workbook>
</file>

<file path=xl/sharedStrings.xml><?xml version="1.0" encoding="utf-8"?>
<sst xmlns="http://schemas.openxmlformats.org/spreadsheetml/2006/main" count="320" uniqueCount="185">
  <si>
    <t>UNAUDITED CONDENSED CONSOLIDATED INCOME STATEMENTS</t>
  </si>
  <si>
    <t>Unaudited</t>
  </si>
  <si>
    <t>Individual Period</t>
  </si>
  <si>
    <t>Preceding</t>
  </si>
  <si>
    <t>Corresponding</t>
  </si>
  <si>
    <t>Quarter</t>
  </si>
  <si>
    <t xml:space="preserve">        Year</t>
  </si>
  <si>
    <t>Period</t>
  </si>
  <si>
    <t>Current</t>
  </si>
  <si>
    <t>To Date</t>
  </si>
  <si>
    <t xml:space="preserve">         Year</t>
  </si>
  <si>
    <t xml:space="preserve">  Preceding</t>
  </si>
  <si>
    <t>RM`000</t>
  </si>
  <si>
    <t>Revenue</t>
  </si>
  <si>
    <t>Operating expenses</t>
  </si>
  <si>
    <t>Other operating income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</si>
  <si>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</si>
  <si>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</si>
  <si>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</si>
  <si>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</si>
  <si>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</si>
  <si>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</si>
  <si>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attributable to</t>
  </si>
  <si>
    <t xml:space="preserve">  shareholders</t>
  </si>
  <si>
    <t>Earnings per share</t>
  </si>
  <si>
    <t>CONDENSED CONSOLIDATED BALANCE SHEETS</t>
  </si>
  <si>
    <t>Inventories</t>
  </si>
  <si>
    <t>Audited</t>
  </si>
  <si>
    <t>CURRENT LIABILITIES</t>
  </si>
  <si>
    <t>Short term borrowings</t>
  </si>
  <si>
    <t>Deferred taxation</t>
  </si>
  <si>
    <t>FINANCED BY:</t>
  </si>
  <si>
    <t>Share capital</t>
  </si>
  <si>
    <t>Reserves</t>
  </si>
  <si>
    <t>Minority interests</t>
  </si>
  <si>
    <t xml:space="preserve">CONDENSED CONSOLIDATED STATEMENTS OF CHANGES IN EQUITY </t>
  </si>
  <si>
    <t>Total</t>
  </si>
  <si>
    <t>Retained</t>
  </si>
  <si>
    <t>Share</t>
  </si>
  <si>
    <t>Distributable</t>
  </si>
  <si>
    <t>Term loans</t>
  </si>
  <si>
    <t>NON-CURRENT ASSETS</t>
  </si>
  <si>
    <t>Property, plant and equipment</t>
  </si>
  <si>
    <t>Investment property</t>
  </si>
  <si>
    <t>Development expenditure</t>
  </si>
  <si>
    <t>CURRENT ASSETS</t>
  </si>
  <si>
    <t>Trade receivables</t>
  </si>
  <si>
    <t>Other receivables and prepayments</t>
  </si>
  <si>
    <t>Due from related companies</t>
  </si>
  <si>
    <t>Cash and bank balances</t>
  </si>
  <si>
    <t>Short term portion of term loans</t>
  </si>
  <si>
    <t>Trade payables</t>
  </si>
  <si>
    <t>Other payables and accruals</t>
  </si>
  <si>
    <t>Hire purchase payables</t>
  </si>
  <si>
    <t>Due to related companies</t>
  </si>
  <si>
    <t>Provision for taxation</t>
  </si>
  <si>
    <t>Non-current liabilities</t>
  </si>
  <si>
    <t>The Condensed Consolidated Balance Sheets should be read in conjunction with the</t>
  </si>
  <si>
    <t xml:space="preserve">  -  basic (sen)</t>
  </si>
  <si>
    <t xml:space="preserve">  -  diluted (sen)</t>
  </si>
  <si>
    <t xml:space="preserve"> </t>
  </si>
  <si>
    <t>Year</t>
  </si>
  <si>
    <t>Cumulative Period</t>
  </si>
  <si>
    <t>NET CURRENT ASSETS</t>
  </si>
  <si>
    <t xml:space="preserve">CASH FLOW FROM OPERATING ACTIVITIES </t>
  </si>
  <si>
    <t xml:space="preserve">Profit before taxation </t>
  </si>
  <si>
    <t>Adjustment for:</t>
  </si>
  <si>
    <t xml:space="preserve">Depreciation </t>
  </si>
  <si>
    <t xml:space="preserve">Amortisation of development expenditure </t>
  </si>
  <si>
    <t>Interest expense</t>
  </si>
  <si>
    <t>Increase in inventories</t>
  </si>
  <si>
    <t>Interest paid</t>
  </si>
  <si>
    <t xml:space="preserve">CASH FLOW FROM INVESTING ACTIVITIES </t>
  </si>
  <si>
    <t>Purchase of property, plant and equipment</t>
  </si>
  <si>
    <t>Development expenditure incurred</t>
  </si>
  <si>
    <t>Interest received</t>
  </si>
  <si>
    <t xml:space="preserve">CASH FLOW FROM FINANCING ACTIVITIES </t>
  </si>
  <si>
    <t xml:space="preserve">Dividends paid </t>
  </si>
  <si>
    <t xml:space="preserve">EQUIVALENTS </t>
  </si>
  <si>
    <t>CASH AND CASH EQUIVALENTS AT BEGINNING</t>
  </si>
  <si>
    <t xml:space="preserve">OF YEAR </t>
  </si>
  <si>
    <t xml:space="preserve">CASH AND CASH EQUIVALENTS AT END OF YEAR </t>
  </si>
  <si>
    <t>Cash and cash equivalents comprise:</t>
  </si>
  <si>
    <t xml:space="preserve">Cash and bank balances </t>
  </si>
  <si>
    <t>EPS COMPUTATION</t>
  </si>
  <si>
    <t>Information</t>
  </si>
  <si>
    <t>Key</t>
  </si>
  <si>
    <t>Amount of net loss earned for equity attributable to each equity share</t>
  </si>
  <si>
    <t>A</t>
  </si>
  <si>
    <t>Weighted average share capital</t>
  </si>
  <si>
    <t>Increase</t>
  </si>
  <si>
    <t>Share Capital</t>
  </si>
  <si>
    <t>Weighted average</t>
  </si>
  <si>
    <t>31/1/2003</t>
  </si>
  <si>
    <t>28/2/2003</t>
  </si>
  <si>
    <t>31/3/2003</t>
  </si>
  <si>
    <t>30/4/2003</t>
  </si>
  <si>
    <t>31/5/2003</t>
  </si>
  <si>
    <t>30/6/2003</t>
  </si>
  <si>
    <t>31/7/2003</t>
  </si>
  <si>
    <t>31/8/2003</t>
  </si>
  <si>
    <t>30/9/2003</t>
  </si>
  <si>
    <t>31/10/2003</t>
  </si>
  <si>
    <t>30/11/2003</t>
  </si>
  <si>
    <t>31/12/2003</t>
  </si>
  <si>
    <t>31/1/2004</t>
  </si>
  <si>
    <t>B</t>
  </si>
  <si>
    <t>Average fair value of one ordinary share during the year</t>
  </si>
  <si>
    <t>Weighted average number of shares under option during the year</t>
  </si>
  <si>
    <t>ESOS</t>
  </si>
  <si>
    <t>31/1/2002</t>
  </si>
  <si>
    <t>28/2/2002</t>
  </si>
  <si>
    <t>31/3/2002</t>
  </si>
  <si>
    <t>30/4/2002</t>
  </si>
  <si>
    <t>31/5/2002</t>
  </si>
  <si>
    <t>30/6/2002</t>
  </si>
  <si>
    <t>31/7/2002</t>
  </si>
  <si>
    <t>31/8/2001</t>
  </si>
  <si>
    <t>30/9/2001</t>
  </si>
  <si>
    <t>31/10/2001</t>
  </si>
  <si>
    <t>30/11/2002</t>
  </si>
  <si>
    <t>31/12/2001</t>
  </si>
  <si>
    <t>D</t>
  </si>
  <si>
    <t>Exercise price for shares under option during the year</t>
  </si>
  <si>
    <t>E</t>
  </si>
  <si>
    <t>Number of shares that would have been issued at fair value</t>
  </si>
  <si>
    <t>F = D*(E/C)</t>
  </si>
  <si>
    <t>G=D-F</t>
  </si>
  <si>
    <t>Workings</t>
  </si>
  <si>
    <t>H=B+G</t>
  </si>
  <si>
    <t>A/B</t>
  </si>
  <si>
    <t>A/(B+D-F)</t>
  </si>
  <si>
    <t>Note: Movement of shares is taken at month end.</t>
  </si>
  <si>
    <t>Bank Overdraft</t>
  </si>
  <si>
    <t>31.01.2004</t>
  </si>
  <si>
    <t>At 1 February 2004</t>
  </si>
  <si>
    <t>Non-</t>
  </si>
  <si>
    <t>distributable</t>
  </si>
  <si>
    <t>Capital</t>
  </si>
  <si>
    <t>Premium</t>
  </si>
  <si>
    <t>Profits</t>
  </si>
  <si>
    <t xml:space="preserve"> -   </t>
  </si>
  <si>
    <t>Basic loss per share</t>
  </si>
  <si>
    <t xml:space="preserve">Diluted loss per share </t>
  </si>
  <si>
    <t>CONDENSED CONSOLIDATED CASH FLOW STATEMENTS</t>
  </si>
  <si>
    <t>RM'000</t>
  </si>
  <si>
    <t>Annual Financial Report for the year ended 31 January 2004.</t>
  </si>
  <si>
    <t xml:space="preserve">Operating profit before working capital changes </t>
  </si>
  <si>
    <t>Increase in trade and other receivables</t>
  </si>
  <si>
    <t>Increase in trade and other payables</t>
  </si>
  <si>
    <t xml:space="preserve">Changes in intercompany balances </t>
  </si>
  <si>
    <t xml:space="preserve">Cash generated from operations </t>
  </si>
  <si>
    <t xml:space="preserve">Net cash used in operating activities </t>
  </si>
  <si>
    <t>Drawdown of  term loan, net of repayment</t>
  </si>
  <si>
    <t>Fixed Deposits</t>
  </si>
  <si>
    <t xml:space="preserve">Net cash used in investing activities </t>
  </si>
  <si>
    <t xml:space="preserve">Net cash generated from financing activities </t>
  </si>
  <si>
    <t>Asset written off/stock obsolecence</t>
  </si>
  <si>
    <t>Bad debt written off</t>
  </si>
  <si>
    <t xml:space="preserve">C  (add 6 months end share price divided  by 6) </t>
  </si>
  <si>
    <t xml:space="preserve">Drawdown of short term borrowings and hire purchase, </t>
  </si>
  <si>
    <t>net  of repayment</t>
  </si>
  <si>
    <t>Period to date</t>
  </si>
  <si>
    <t>SAPURA INDUSTRIAL BERHAD (17547-W)</t>
  </si>
  <si>
    <t>( Formerly known as Sapura Motors Berhad)</t>
  </si>
  <si>
    <t>Reserves on consolidation</t>
  </si>
  <si>
    <t>31.01.2005</t>
  </si>
  <si>
    <t>31.1.2005</t>
  </si>
  <si>
    <t>31.1.2004</t>
  </si>
  <si>
    <t>At 31 January 2005</t>
  </si>
  <si>
    <t>Proceed from disposal of investment property</t>
  </si>
  <si>
    <t>Gain on disposal of investment property</t>
  </si>
  <si>
    <t>Unrealised forex loss</t>
  </si>
  <si>
    <t>@31.01.2005</t>
  </si>
  <si>
    <t>@31.01.2004</t>
  </si>
  <si>
    <t>NET INCREASE IN CASH AND CASH</t>
  </si>
  <si>
    <t xml:space="preserve">Tax paid </t>
  </si>
  <si>
    <t>AS AT 31 JANUARY 2005</t>
  </si>
  <si>
    <t>FOR THE QUARTER ENDED 31 JANUARY 2005</t>
  </si>
  <si>
    <t xml:space="preserve">Current year net profit </t>
  </si>
  <si>
    <t>Proceed from disposal of property plant and equipment</t>
  </si>
  <si>
    <t>Proceeds from issuance of shares, net of expenses</t>
  </si>
  <si>
    <t>Interest income</t>
  </si>
  <si>
    <t>Loss/ (gain) on disposal of property, plant and equipment</t>
  </si>
  <si>
    <t>Provision for staff accumulating compensated absence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</si>
</sst>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\ ???/???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0_);_(* \(#,##0.0000\);_(* &quot;-&quot;??_);_(@_)"/>
    <numFmt numFmtId="183" formatCode="[$-409]h:mm:ss\ AM/PM"/>
    <numFmt numFmtId="184" formatCode="#,##0.0_);\(#,##0.0\)"/>
    <numFmt numFmtId="185" formatCode="_(* #,##0.00000_);_(* \(#,##0.00000\);_(* &quot;-&quot;??_);_(@_)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  <numFmt numFmtId="189" formatCode="[$-409]dddd\,\ mmmm\ dd\,\ yyyy"/>
    <numFmt numFmtId="190" formatCode="0.0"/>
    <numFmt numFmtId="191" formatCode="_(* #,##0.0000_);_(* \(#,##0.0000\);_(* &quot;-&quot;_);_(@_)"/>
    <numFmt numFmtId="192" formatCode="_(* #,##0.00000_);_(* \(#,##0.00000\);_(* &quot;-&quot;_);_(@_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81" fontId="0" fillId="0" borderId="0" xfId="15" applyNumberFormat="1" applyAlignment="1">
      <alignment/>
    </xf>
    <xf numFmtId="0" fontId="3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3" fillId="0" borderId="0" xfId="15" applyNumberFormat="1" applyFont="1" applyFill="1" applyAlignment="1">
      <alignment/>
    </xf>
    <xf numFmtId="181" fontId="3" fillId="0" borderId="1" xfId="15" applyNumberFormat="1" applyFont="1" applyFill="1" applyBorder="1" applyAlignment="1">
      <alignment/>
    </xf>
    <xf numFmtId="181" fontId="3" fillId="0" borderId="0" xfId="0" applyNumberFormat="1" applyFont="1" applyAlignment="1">
      <alignment/>
    </xf>
    <xf numFmtId="0" fontId="4" fillId="0" borderId="0" xfId="15" applyNumberFormat="1" applyFont="1" applyAlignment="1">
      <alignment/>
    </xf>
    <xf numFmtId="43" fontId="3" fillId="0" borderId="0" xfId="15" applyFont="1" applyAlignment="1">
      <alignment/>
    </xf>
    <xf numFmtId="181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1" fontId="1" fillId="0" borderId="2" xfId="0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Fill="1" applyAlignment="1">
      <alignment/>
    </xf>
    <xf numFmtId="15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41" fontId="1" fillId="0" borderId="0" xfId="0" applyNumberFormat="1" applyFont="1" applyAlignment="1" quotePrefix="1">
      <alignment horizontal="center"/>
    </xf>
    <xf numFmtId="41" fontId="1" fillId="0" borderId="2" xfId="0" applyNumberFormat="1" applyFont="1" applyBorder="1" applyAlignment="1" quotePrefix="1">
      <alignment horizontal="center"/>
    </xf>
    <xf numFmtId="41" fontId="1" fillId="0" borderId="2" xfId="15" applyNumberFormat="1" applyFont="1" applyBorder="1" applyAlignment="1" quotePrefix="1">
      <alignment horizontal="center"/>
    </xf>
    <xf numFmtId="41" fontId="1" fillId="0" borderId="2" xfId="0" applyNumberFormat="1" applyFont="1" applyFill="1" applyBorder="1" applyAlignment="1" quotePrefix="1">
      <alignment horizontal="center"/>
    </xf>
    <xf numFmtId="41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1" fontId="1" fillId="0" borderId="0" xfId="15" applyNumberFormat="1" applyFont="1" applyAlignment="1">
      <alignment/>
    </xf>
    <xf numFmtId="181" fontId="1" fillId="0" borderId="4" xfId="15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81" fontId="1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81" fontId="1" fillId="0" borderId="0" xfId="15" applyNumberFormat="1" applyFont="1" applyAlignment="1" quotePrefix="1">
      <alignment horizontal="center"/>
    </xf>
    <xf numFmtId="181" fontId="2" fillId="0" borderId="5" xfId="15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Alignment="1" quotePrefix="1">
      <alignment horizontal="right"/>
    </xf>
    <xf numFmtId="41" fontId="2" fillId="0" borderId="2" xfId="0" applyNumberFormat="1" applyFont="1" applyBorder="1" applyAlignment="1">
      <alignment horizontal="right"/>
    </xf>
    <xf numFmtId="15" fontId="7" fillId="2" borderId="0" xfId="0" applyNumberFormat="1" applyFont="1" applyFill="1" applyBorder="1" applyAlignment="1">
      <alignment horizontal="right"/>
    </xf>
    <xf numFmtId="181" fontId="1" fillId="2" borderId="0" xfId="15" applyNumberFormat="1" applyFont="1" applyFill="1" applyAlignment="1">
      <alignment/>
    </xf>
    <xf numFmtId="41" fontId="1" fillId="0" borderId="0" xfId="15" applyNumberFormat="1" applyFont="1" applyAlignment="1">
      <alignment/>
    </xf>
    <xf numFmtId="181" fontId="1" fillId="2" borderId="6" xfId="15" applyNumberFormat="1" applyFont="1" applyFill="1" applyBorder="1" applyAlignment="1">
      <alignment/>
    </xf>
    <xf numFmtId="181" fontId="1" fillId="2" borderId="2" xfId="15" applyNumberFormat="1" applyFont="1" applyFill="1" applyBorder="1" applyAlignment="1">
      <alignment/>
    </xf>
    <xf numFmtId="181" fontId="1" fillId="0" borderId="0" xfId="15" applyNumberFormat="1" applyFont="1" applyFill="1" applyAlignment="1">
      <alignment/>
    </xf>
    <xf numFmtId="181" fontId="2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 horizontal="left"/>
    </xf>
    <xf numFmtId="41" fontId="1" fillId="2" borderId="0" xfId="15" applyNumberFormat="1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181" fontId="1" fillId="2" borderId="0" xfId="15" applyNumberFormat="1" applyFont="1" applyFill="1" applyBorder="1" applyAlignment="1">
      <alignment/>
    </xf>
    <xf numFmtId="181" fontId="2" fillId="2" borderId="1" xfId="15" applyNumberFormat="1" applyFont="1" applyFill="1" applyBorder="1" applyAlignment="1">
      <alignment/>
    </xf>
    <xf numFmtId="181" fontId="2" fillId="2" borderId="0" xfId="15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181" fontId="1" fillId="0" borderId="2" xfId="15" applyNumberFormat="1" applyFont="1" applyFill="1" applyBorder="1" applyAlignment="1">
      <alignment/>
    </xf>
    <xf numFmtId="181" fontId="1" fillId="0" borderId="4" xfId="15" applyNumberFormat="1" applyFont="1" applyFill="1" applyBorder="1" applyAlignment="1">
      <alignment/>
    </xf>
    <xf numFmtId="181" fontId="1" fillId="0" borderId="0" xfId="15" applyNumberFormat="1" applyFont="1" applyFill="1" applyAlignment="1" quotePrefix="1">
      <alignment horizontal="center"/>
    </xf>
    <xf numFmtId="3" fontId="1" fillId="0" borderId="4" xfId="0" applyNumberFormat="1" applyFont="1" applyFill="1" applyBorder="1" applyAlignment="1">
      <alignment/>
    </xf>
    <xf numFmtId="181" fontId="1" fillId="0" borderId="0" xfId="15" applyNumberFormat="1" applyFont="1" applyFill="1" applyBorder="1" applyAlignment="1">
      <alignment/>
    </xf>
    <xf numFmtId="41" fontId="1" fillId="0" borderId="0" xfId="0" applyNumberFormat="1" applyFont="1" applyAlignment="1">
      <alignment/>
    </xf>
    <xf numFmtId="41" fontId="1" fillId="0" borderId="5" xfId="0" applyNumberFormat="1" applyFont="1" applyBorder="1" applyAlignment="1">
      <alignment/>
    </xf>
    <xf numFmtId="41" fontId="1" fillId="0" borderId="5" xfId="15" applyNumberFormat="1" applyFont="1" applyBorder="1" applyAlignment="1">
      <alignment/>
    </xf>
    <xf numFmtId="181" fontId="1" fillId="0" borderId="2" xfId="15" applyNumberFormat="1" applyFont="1" applyBorder="1" applyAlignment="1">
      <alignment/>
    </xf>
    <xf numFmtId="187" fontId="1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 horizontal="right"/>
    </xf>
    <xf numFmtId="187" fontId="1" fillId="0" borderId="3" xfId="0" applyNumberFormat="1" applyFont="1" applyFill="1" applyBorder="1" applyAlignment="1">
      <alignment horizontal="center"/>
    </xf>
    <xf numFmtId="187" fontId="1" fillId="0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</xdr:rowOff>
    </xdr:from>
    <xdr:to>
      <xdr:col>7</xdr:col>
      <xdr:colOff>676275</xdr:colOff>
      <xdr:row>48</xdr:row>
      <xdr:rowOff>66675</xdr:rowOff>
    </xdr:to>
    <xdr:sp>
      <xdr:nvSpPr>
        <xdr:cNvPr id="1" name="Rectangle 9"/>
        <xdr:cNvSpPr>
          <a:spLocks/>
        </xdr:cNvSpPr>
      </xdr:nvSpPr>
      <xdr:spPr>
        <a:xfrm>
          <a:off x="19050" y="8696325"/>
          <a:ext cx="5391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The Condensed Consolidated Income Statements should be read in conjunction with the Annual Financial Report for the year ended 31 January 2004.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34861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40</xdr:row>
      <xdr:rowOff>76200</xdr:rowOff>
    </xdr:from>
    <xdr:to>
      <xdr:col>9</xdr:col>
      <xdr:colOff>704850</xdr:colOff>
      <xdr:row>43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47625" y="7067550"/>
          <a:ext cx="52387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The Condensed Consolidated Statements of Changes in Equity should be read in conjunction with the Annual Financial Report for the year ended 31 January 2004.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161925</xdr:rowOff>
    </xdr:from>
    <xdr:to>
      <xdr:col>8</xdr:col>
      <xdr:colOff>0</xdr:colOff>
      <xdr:row>60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9050" y="11791950"/>
          <a:ext cx="62769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The Condensed Consolidated Cash Flow Statements should be read in conjunction with the Annual Financial Report for the year ended 31 January 2004.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es%20for%20the%20financial%20stm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31">
      <selection activeCell="K46" sqref="K46"/>
    </sheetView>
  </sheetViews>
  <sheetFormatPr defaultColWidth="9.140625" defaultRowHeight="12.75"/>
  <cols>
    <col min="1" max="4" width="9.140625" style="12" customWidth="1"/>
    <col min="5" max="5" width="16.28125" style="12" customWidth="1"/>
    <col min="6" max="6" width="11.28125" style="12" bestFit="1" customWidth="1"/>
    <col min="7" max="7" width="2.57421875" style="12" customWidth="1"/>
    <col min="8" max="8" width="11.28125" style="12" bestFit="1" customWidth="1"/>
    <col min="9" max="16384" width="9.140625" style="12" customWidth="1"/>
  </cols>
  <sheetData>
    <row r="1" ht="15.75">
      <c r="A1" s="14" t="s">
        <v>163</v>
      </c>
    </row>
    <row r="2" ht="15.75">
      <c r="A2" s="14" t="s">
        <v>164</v>
      </c>
    </row>
    <row r="3" ht="15.75">
      <c r="A3" s="14" t="s">
        <v>25</v>
      </c>
    </row>
    <row r="4" ht="15.75">
      <c r="A4" s="14" t="s">
        <v>177</v>
      </c>
    </row>
    <row r="5" spans="6:8" ht="15.75">
      <c r="F5" s="14"/>
      <c r="G5" s="14"/>
      <c r="H5" s="14"/>
    </row>
    <row r="6" spans="6:8" ht="15.75">
      <c r="F6" s="35" t="s">
        <v>1</v>
      </c>
      <c r="G6" s="14"/>
      <c r="H6" s="35" t="s">
        <v>27</v>
      </c>
    </row>
    <row r="7" spans="6:8" ht="15.75">
      <c r="F7" s="36" t="s">
        <v>166</v>
      </c>
      <c r="G7" s="14"/>
      <c r="H7" s="36" t="s">
        <v>134</v>
      </c>
    </row>
    <row r="8" spans="6:8" ht="15.75">
      <c r="F8" s="37" t="s">
        <v>12</v>
      </c>
      <c r="G8" s="14"/>
      <c r="H8" s="35" t="s">
        <v>12</v>
      </c>
    </row>
    <row r="9" spans="6:8" ht="15.75">
      <c r="F9" s="37"/>
      <c r="G9" s="14"/>
      <c r="H9" s="35"/>
    </row>
    <row r="10" ht="15.75">
      <c r="A10" s="14" t="s">
        <v>41</v>
      </c>
    </row>
    <row r="11" spans="1:8" ht="15.75">
      <c r="A11" s="12" t="s">
        <v>42</v>
      </c>
      <c r="F11" s="59">
        <v>104463</v>
      </c>
      <c r="G11" s="24"/>
      <c r="H11" s="70">
        <v>100660</v>
      </c>
    </row>
    <row r="12" spans="1:8" ht="15.75">
      <c r="A12" s="12" t="s">
        <v>43</v>
      </c>
      <c r="F12" s="59">
        <v>0</v>
      </c>
      <c r="G12" s="24"/>
      <c r="H12" s="70">
        <v>29847</v>
      </c>
    </row>
    <row r="13" spans="1:8" ht="15.75">
      <c r="A13" s="12" t="s">
        <v>44</v>
      </c>
      <c r="F13" s="59">
        <v>10607</v>
      </c>
      <c r="G13" s="24"/>
      <c r="H13" s="70">
        <v>6447</v>
      </c>
    </row>
    <row r="14" spans="6:8" ht="15.75">
      <c r="F14" s="72">
        <v>115070</v>
      </c>
      <c r="G14" s="24"/>
      <c r="H14" s="74">
        <v>136954</v>
      </c>
    </row>
    <row r="15" spans="6:8" s="17" customFormat="1" ht="15.75">
      <c r="F15" s="75"/>
      <c r="G15" s="22"/>
      <c r="H15" s="22"/>
    </row>
    <row r="16" spans="1:8" s="17" customFormat="1" ht="15.75">
      <c r="A16" s="42" t="s">
        <v>45</v>
      </c>
      <c r="F16" s="75"/>
      <c r="G16" s="22"/>
      <c r="H16" s="22"/>
    </row>
    <row r="17" spans="1:8" s="17" customFormat="1" ht="15.75">
      <c r="A17" s="22" t="s">
        <v>26</v>
      </c>
      <c r="F17" s="75">
        <v>24531</v>
      </c>
      <c r="G17" s="22"/>
      <c r="H17" s="68">
        <v>16710</v>
      </c>
    </row>
    <row r="18" spans="1:8" s="17" customFormat="1" ht="15.75">
      <c r="A18" s="22" t="s">
        <v>46</v>
      </c>
      <c r="F18" s="75">
        <v>33493</v>
      </c>
      <c r="G18" s="22"/>
      <c r="H18" s="68">
        <v>14875</v>
      </c>
    </row>
    <row r="19" spans="1:8" ht="15.75">
      <c r="A19" s="22" t="s">
        <v>47</v>
      </c>
      <c r="F19" s="59">
        <v>10383</v>
      </c>
      <c r="G19" s="24"/>
      <c r="H19" s="70">
        <v>10620</v>
      </c>
    </row>
    <row r="20" spans="1:8" ht="15.75">
      <c r="A20" s="22" t="s">
        <v>48</v>
      </c>
      <c r="F20" s="73">
        <v>271</v>
      </c>
      <c r="G20" s="24"/>
      <c r="H20" s="70">
        <v>230</v>
      </c>
    </row>
    <row r="21" spans="1:8" ht="15.75">
      <c r="A21" s="22" t="s">
        <v>49</v>
      </c>
      <c r="F21" s="59">
        <v>40735</v>
      </c>
      <c r="G21" s="24"/>
      <c r="H21" s="70">
        <v>11812</v>
      </c>
    </row>
    <row r="22" spans="6:8" ht="15.75">
      <c r="F22" s="39">
        <v>109413</v>
      </c>
      <c r="H22" s="40">
        <v>54247</v>
      </c>
    </row>
    <row r="23" ht="15.75">
      <c r="F23" s="38"/>
    </row>
    <row r="24" spans="1:6" ht="15.75">
      <c r="A24" s="14" t="s">
        <v>28</v>
      </c>
      <c r="F24" s="38"/>
    </row>
    <row r="25" spans="1:8" ht="15.75">
      <c r="A25" s="12" t="s">
        <v>29</v>
      </c>
      <c r="F25" s="59">
        <v>29345</v>
      </c>
      <c r="G25" s="24"/>
      <c r="H25" s="19">
        <v>21484</v>
      </c>
    </row>
    <row r="26" spans="1:8" ht="15.75">
      <c r="A26" s="12" t="s">
        <v>50</v>
      </c>
      <c r="F26" s="59">
        <v>10373</v>
      </c>
      <c r="G26" s="24"/>
      <c r="H26" s="19">
        <v>10392</v>
      </c>
    </row>
    <row r="27" spans="1:12" ht="15.75">
      <c r="A27" s="12" t="s">
        <v>51</v>
      </c>
      <c r="F27" s="59">
        <v>14557</v>
      </c>
      <c r="G27" s="24"/>
      <c r="H27" s="19">
        <v>5622</v>
      </c>
      <c r="J27" s="47"/>
      <c r="K27" s="47"/>
      <c r="L27" s="47"/>
    </row>
    <row r="28" spans="1:8" ht="15.75">
      <c r="A28" s="12" t="s">
        <v>52</v>
      </c>
      <c r="F28" s="59">
        <v>21299</v>
      </c>
      <c r="G28" s="24"/>
      <c r="H28" s="19">
        <v>12598</v>
      </c>
    </row>
    <row r="29" spans="1:8" ht="15.75">
      <c r="A29" s="12" t="s">
        <v>53</v>
      </c>
      <c r="F29" s="59">
        <v>1179</v>
      </c>
      <c r="G29" s="24"/>
      <c r="H29" s="19">
        <v>880</v>
      </c>
    </row>
    <row r="30" spans="1:8" ht="15.75">
      <c r="A30" s="12" t="s">
        <v>54</v>
      </c>
      <c r="F30" s="59">
        <v>4678</v>
      </c>
      <c r="G30" s="24"/>
      <c r="H30" s="19">
        <v>3011</v>
      </c>
    </row>
    <row r="31" spans="1:8" ht="15.75">
      <c r="A31" s="12" t="s">
        <v>55</v>
      </c>
      <c r="F31" s="73">
        <v>0</v>
      </c>
      <c r="G31" s="24"/>
      <c r="H31" s="43">
        <v>120</v>
      </c>
    </row>
    <row r="32" spans="6:8" ht="15.75">
      <c r="F32" s="72">
        <v>81431</v>
      </c>
      <c r="G32" s="24"/>
      <c r="H32" s="40">
        <v>54107</v>
      </c>
    </row>
    <row r="33" ht="15.75">
      <c r="F33" s="38"/>
    </row>
    <row r="34" spans="1:8" ht="15.75">
      <c r="A34" s="12" t="s">
        <v>63</v>
      </c>
      <c r="F34" s="38">
        <v>27982</v>
      </c>
      <c r="H34" s="19">
        <v>140</v>
      </c>
    </row>
    <row r="35" spans="6:8" ht="16.5" thickBot="1">
      <c r="F35" s="44">
        <v>143052</v>
      </c>
      <c r="H35" s="45">
        <v>137094</v>
      </c>
    </row>
    <row r="36" ht="15.75">
      <c r="F36" s="59"/>
    </row>
    <row r="37" spans="1:6" ht="15.75">
      <c r="A37" s="14" t="s">
        <v>31</v>
      </c>
      <c r="F37" s="59"/>
    </row>
    <row r="38" spans="1:8" ht="15.75">
      <c r="A38" s="12" t="s">
        <v>32</v>
      </c>
      <c r="F38" s="59">
        <v>64881</v>
      </c>
      <c r="H38" s="19">
        <v>64881</v>
      </c>
    </row>
    <row r="39" spans="1:8" ht="15.75">
      <c r="A39" s="12" t="s">
        <v>33</v>
      </c>
      <c r="F39" s="71">
        <v>35442</v>
      </c>
      <c r="H39" s="46">
        <v>27432</v>
      </c>
    </row>
    <row r="40" spans="6:8" ht="15.75">
      <c r="F40" s="72">
        <v>100323</v>
      </c>
      <c r="H40" s="40">
        <v>92313</v>
      </c>
    </row>
    <row r="41" ht="15.75">
      <c r="F41" s="59"/>
    </row>
    <row r="42" spans="1:8" ht="15.75">
      <c r="A42" s="12" t="s">
        <v>40</v>
      </c>
      <c r="F42" s="59">
        <v>17953</v>
      </c>
      <c r="H42" s="19">
        <v>24570</v>
      </c>
    </row>
    <row r="43" spans="1:8" ht="15.75">
      <c r="A43" s="12" t="s">
        <v>53</v>
      </c>
      <c r="F43" s="59">
        <v>1859</v>
      </c>
      <c r="H43" s="19">
        <v>1479</v>
      </c>
    </row>
    <row r="44" spans="1:8" ht="15.75">
      <c r="A44" s="12" t="s">
        <v>30</v>
      </c>
      <c r="F44" s="59">
        <v>2554</v>
      </c>
      <c r="H44" s="19">
        <v>2295</v>
      </c>
    </row>
    <row r="45" spans="1:8" ht="15.75">
      <c r="A45" s="12" t="s">
        <v>34</v>
      </c>
      <c r="F45" s="59">
        <v>17788</v>
      </c>
      <c r="H45" s="19">
        <v>13862</v>
      </c>
    </row>
    <row r="46" spans="1:8" ht="15.75">
      <c r="A46" s="12" t="s">
        <v>165</v>
      </c>
      <c r="F46" s="71">
        <v>2575</v>
      </c>
      <c r="G46" s="17"/>
      <c r="H46" s="46">
        <v>2575</v>
      </c>
    </row>
    <row r="47" spans="1:8" ht="15.75">
      <c r="A47" s="12" t="s">
        <v>56</v>
      </c>
      <c r="F47" s="79">
        <v>42729</v>
      </c>
      <c r="H47" s="46">
        <v>44781</v>
      </c>
    </row>
    <row r="48" spans="6:8" ht="16.5" thickBot="1">
      <c r="F48" s="44">
        <v>143052</v>
      </c>
      <c r="H48" s="45">
        <v>137094</v>
      </c>
    </row>
    <row r="49" ht="15.75">
      <c r="F49" s="47" t="s">
        <v>60</v>
      </c>
    </row>
    <row r="50" ht="15.75">
      <c r="F50" s="47"/>
    </row>
    <row r="51" ht="15.75">
      <c r="F51" s="47"/>
    </row>
    <row r="52" spans="1:8" ht="15.75">
      <c r="A52" s="84" t="s">
        <v>57</v>
      </c>
      <c r="B52" s="84"/>
      <c r="C52" s="84"/>
      <c r="D52" s="84"/>
      <c r="E52" s="84"/>
      <c r="F52" s="84"/>
      <c r="G52" s="84"/>
      <c r="H52" s="84"/>
    </row>
    <row r="53" spans="1:8" ht="15.75">
      <c r="A53" s="84" t="s">
        <v>146</v>
      </c>
      <c r="B53" s="84"/>
      <c r="C53" s="84"/>
      <c r="D53" s="84"/>
      <c r="E53" s="84"/>
      <c r="F53" s="84"/>
      <c r="G53" s="84"/>
      <c r="H53" s="84"/>
    </row>
  </sheetData>
  <mergeCells count="2">
    <mergeCell ref="A52:H52"/>
    <mergeCell ref="A53:H53"/>
  </mergeCells>
  <printOptions/>
  <pageMargins left="1" right="1" top="1" bottom="1" header="0.5" footer="0.55"/>
  <pageSetup horizontalDpi="600" verticalDpi="600" orientation="portrait" paperSize="9" scale="85" r:id="rId1"/>
  <headerFooter alignWithMargins="0">
    <oddHeader xml:space="preserve">&amp;L&amp;"Times New Roman,Bold"&amp;11      </oddHeader>
    <oddFooter>&amp;C4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5" zoomScaleNormal="85" workbookViewId="0" topLeftCell="A19">
      <selection activeCell="O20" sqref="O20:O21"/>
    </sheetView>
  </sheetViews>
  <sheetFormatPr defaultColWidth="9.140625" defaultRowHeight="12.75"/>
  <cols>
    <col min="1" max="1" width="27.140625" style="12" customWidth="1"/>
    <col min="2" max="2" width="10.421875" style="12" customWidth="1"/>
    <col min="3" max="3" width="4.421875" style="12" customWidth="1"/>
    <col min="4" max="4" width="10.28125" style="12" customWidth="1"/>
    <col min="5" max="5" width="3.57421875" style="12" customWidth="1"/>
    <col min="6" max="6" width="11.421875" style="12" bestFit="1" customWidth="1"/>
    <col min="7" max="7" width="3.7109375" style="12" customWidth="1"/>
    <col min="8" max="8" width="11.8515625" style="12" customWidth="1"/>
    <col min="9" max="16384" width="9.140625" style="12" customWidth="1"/>
  </cols>
  <sheetData>
    <row r="1" ht="15.75">
      <c r="A1" s="14" t="s">
        <v>163</v>
      </c>
    </row>
    <row r="2" ht="15.75">
      <c r="A2" s="14" t="s">
        <v>164</v>
      </c>
    </row>
    <row r="3" ht="15.75">
      <c r="A3" s="14" t="s">
        <v>0</v>
      </c>
    </row>
    <row r="4" ht="15.75">
      <c r="A4" s="14" t="s">
        <v>178</v>
      </c>
    </row>
    <row r="5" spans="2:8" ht="15.75">
      <c r="B5" s="17"/>
      <c r="C5" s="17"/>
      <c r="D5" s="17"/>
      <c r="E5" s="17"/>
      <c r="F5" s="17"/>
      <c r="G5" s="17"/>
      <c r="H5" s="26"/>
    </row>
    <row r="6" spans="2:8" ht="15.75">
      <c r="B6" s="23"/>
      <c r="C6" s="23"/>
      <c r="D6" s="23"/>
      <c r="E6" s="17"/>
      <c r="F6" s="23"/>
      <c r="G6" s="23"/>
      <c r="H6" s="27"/>
    </row>
    <row r="7" spans="2:8" ht="15.75">
      <c r="B7" s="23"/>
      <c r="C7" s="23"/>
      <c r="D7" s="27" t="s">
        <v>2</v>
      </c>
      <c r="F7" s="23"/>
      <c r="G7" s="23"/>
      <c r="H7" s="27" t="s">
        <v>62</v>
      </c>
    </row>
    <row r="9" spans="4:8" ht="15.75">
      <c r="D9" s="15" t="s">
        <v>3</v>
      </c>
      <c r="H9" s="15" t="s">
        <v>11</v>
      </c>
    </row>
    <row r="10" spans="4:8" ht="15.75">
      <c r="D10" s="15" t="s">
        <v>6</v>
      </c>
      <c r="F10" s="15" t="s">
        <v>8</v>
      </c>
      <c r="H10" s="15" t="s">
        <v>10</v>
      </c>
    </row>
    <row r="11" spans="2:8" ht="15.75">
      <c r="B11" s="15" t="s">
        <v>8</v>
      </c>
      <c r="D11" s="15" t="s">
        <v>4</v>
      </c>
      <c r="F11" s="15" t="s">
        <v>61</v>
      </c>
      <c r="H11" s="15" t="s">
        <v>4</v>
      </c>
    </row>
    <row r="12" spans="2:8" ht="15.75">
      <c r="B12" s="28" t="s">
        <v>5</v>
      </c>
      <c r="D12" s="28" t="s">
        <v>5</v>
      </c>
      <c r="F12" s="29" t="s">
        <v>9</v>
      </c>
      <c r="H12" s="28" t="s">
        <v>7</v>
      </c>
    </row>
    <row r="13" spans="2:8" ht="15.75">
      <c r="B13" s="29" t="s">
        <v>167</v>
      </c>
      <c r="D13" s="29" t="s">
        <v>168</v>
      </c>
      <c r="F13" s="29" t="s">
        <v>167</v>
      </c>
      <c r="H13" s="29" t="s">
        <v>168</v>
      </c>
    </row>
    <row r="14" spans="2:8" ht="15.75">
      <c r="B14" s="15" t="s">
        <v>12</v>
      </c>
      <c r="D14" s="15" t="s">
        <v>12</v>
      </c>
      <c r="F14" s="15" t="s">
        <v>12</v>
      </c>
      <c r="H14" s="15" t="s">
        <v>12</v>
      </c>
    </row>
    <row r="15" spans="2:8" ht="15.75">
      <c r="B15" s="15"/>
      <c r="D15" s="15"/>
      <c r="F15" s="15"/>
      <c r="H15" s="15"/>
    </row>
    <row r="16" spans="1:8" ht="15.75">
      <c r="A16" s="12" t="s">
        <v>13</v>
      </c>
      <c r="B16" s="18">
        <v>38519</v>
      </c>
      <c r="C16" s="18"/>
      <c r="D16" s="18">
        <v>19789</v>
      </c>
      <c r="E16" s="18"/>
      <c r="F16" s="18">
        <v>143656</v>
      </c>
      <c r="G16" s="18"/>
      <c r="H16" s="18">
        <v>96521</v>
      </c>
    </row>
    <row r="17" spans="2:8" ht="15.75">
      <c r="B17" s="18"/>
      <c r="C17" s="18"/>
      <c r="D17" s="18"/>
      <c r="E17" s="18"/>
      <c r="F17" s="18"/>
      <c r="G17" s="18"/>
      <c r="H17" s="18"/>
    </row>
    <row r="18" spans="1:8" ht="15.75">
      <c r="A18" s="12" t="s">
        <v>14</v>
      </c>
      <c r="B18" s="30">
        <v>-35951</v>
      </c>
      <c r="C18" s="18"/>
      <c r="D18" s="30">
        <v>-21156</v>
      </c>
      <c r="E18" s="18"/>
      <c r="F18" s="30">
        <v>-137146</v>
      </c>
      <c r="G18" s="18"/>
      <c r="H18" s="30">
        <v>-94264</v>
      </c>
    </row>
    <row r="19" spans="2:8" ht="15.75">
      <c r="B19" s="18"/>
      <c r="C19" s="18"/>
      <c r="D19" s="18"/>
      <c r="E19" s="18"/>
      <c r="F19" s="18"/>
      <c r="G19" s="18"/>
      <c r="H19" s="18"/>
    </row>
    <row r="20" spans="1:8" ht="15.75">
      <c r="A20" s="12" t="s">
        <v>15</v>
      </c>
      <c r="B20" s="31">
        <v>10454</v>
      </c>
      <c r="C20" s="18"/>
      <c r="D20" s="31">
        <v>81</v>
      </c>
      <c r="E20" s="18"/>
      <c r="F20" s="32">
        <v>12329</v>
      </c>
      <c r="G20" s="18"/>
      <c r="H20" s="31">
        <v>1861</v>
      </c>
    </row>
    <row r="21" spans="2:8" ht="15.75">
      <c r="B21" s="18"/>
      <c r="C21" s="18"/>
      <c r="D21" s="18"/>
      <c r="E21" s="18"/>
      <c r="F21" s="18"/>
      <c r="G21" s="18"/>
      <c r="H21" s="18"/>
    </row>
    <row r="22" spans="1:8" ht="15.75">
      <c r="A22" s="12" t="s">
        <v>16</v>
      </c>
      <c r="B22" s="18">
        <v>13022</v>
      </c>
      <c r="C22" s="18"/>
      <c r="D22" s="18">
        <v>-1286</v>
      </c>
      <c r="E22" s="18"/>
      <c r="F22" s="18">
        <v>18839</v>
      </c>
      <c r="G22" s="18"/>
      <c r="H22" s="18">
        <v>4118</v>
      </c>
    </row>
    <row r="23" spans="2:8" ht="15.75">
      <c r="B23" s="18"/>
      <c r="C23" s="18"/>
      <c r="D23" s="18"/>
      <c r="E23" s="18"/>
      <c r="F23" s="18"/>
      <c r="G23" s="18"/>
      <c r="H23" s="18"/>
    </row>
    <row r="24" spans="1:8" ht="15.75">
      <c r="A24" s="12" t="s">
        <v>17</v>
      </c>
      <c r="B24" s="31">
        <v>-809.5822600000001</v>
      </c>
      <c r="C24" s="18"/>
      <c r="D24" s="31">
        <v>-1728</v>
      </c>
      <c r="E24" s="18"/>
      <c r="F24" s="31">
        <v>-3599.58226</v>
      </c>
      <c r="G24" s="18"/>
      <c r="H24" s="31">
        <v>-3464</v>
      </c>
    </row>
    <row r="25" spans="2:8" ht="15.75" hidden="1">
      <c r="B25" s="20"/>
      <c r="C25" s="18"/>
      <c r="D25" s="20"/>
      <c r="E25" s="18"/>
      <c r="F25" s="20"/>
      <c r="G25" s="18"/>
      <c r="H25" s="20"/>
    </row>
    <row r="26" spans="2:8" ht="15.75">
      <c r="B26" s="18"/>
      <c r="C26" s="18"/>
      <c r="D26" s="18"/>
      <c r="E26" s="18"/>
      <c r="F26" s="18"/>
      <c r="G26" s="18"/>
      <c r="H26" s="18"/>
    </row>
    <row r="27" spans="1:8" ht="15.75">
      <c r="A27" s="12" t="s">
        <v>18</v>
      </c>
      <c r="B27" s="18">
        <v>12212.41774</v>
      </c>
      <c r="C27" s="18"/>
      <c r="D27" s="18">
        <v>-3014</v>
      </c>
      <c r="E27" s="18"/>
      <c r="F27" s="18">
        <v>15239.41774</v>
      </c>
      <c r="G27" s="18"/>
      <c r="H27" s="18">
        <v>654</v>
      </c>
    </row>
    <row r="28" spans="2:8" ht="15.75">
      <c r="B28" s="18"/>
      <c r="C28" s="18"/>
      <c r="D28" s="18"/>
      <c r="E28" s="18"/>
      <c r="F28" s="18"/>
      <c r="G28" s="18"/>
      <c r="H28" s="18"/>
    </row>
    <row r="29" spans="1:8" ht="15.75">
      <c r="A29" s="12" t="s">
        <v>19</v>
      </c>
      <c r="B29" s="31">
        <v>-2102</v>
      </c>
      <c r="C29" s="16"/>
      <c r="D29" s="31">
        <v>-8</v>
      </c>
      <c r="E29" s="16"/>
      <c r="F29" s="31">
        <v>-3303</v>
      </c>
      <c r="G29" s="16"/>
      <c r="H29" s="31">
        <v>101</v>
      </c>
    </row>
    <row r="30" spans="2:8" ht="15.75">
      <c r="B30" s="18"/>
      <c r="C30" s="18"/>
      <c r="D30" s="18"/>
      <c r="E30" s="18"/>
      <c r="F30" s="18"/>
      <c r="G30" s="18"/>
      <c r="H30" s="18"/>
    </row>
    <row r="31" spans="1:8" ht="15.75">
      <c r="A31" s="12" t="s">
        <v>20</v>
      </c>
      <c r="B31" s="30">
        <v>10110.41774</v>
      </c>
      <c r="C31" s="18"/>
      <c r="D31" s="30">
        <v>-3022</v>
      </c>
      <c r="E31" s="18"/>
      <c r="F31" s="30">
        <v>11936.41774</v>
      </c>
      <c r="G31" s="18"/>
      <c r="H31" s="30">
        <v>755</v>
      </c>
    </row>
    <row r="32" spans="2:8" ht="15.75">
      <c r="B32" s="30"/>
      <c r="C32" s="18"/>
      <c r="D32" s="30"/>
      <c r="E32" s="18"/>
      <c r="F32" s="30"/>
      <c r="G32" s="18"/>
      <c r="H32" s="30"/>
    </row>
    <row r="33" spans="2:8" ht="15.75">
      <c r="B33" s="18"/>
      <c r="C33" s="18"/>
      <c r="D33" s="18"/>
      <c r="E33" s="18"/>
      <c r="F33" s="18"/>
      <c r="G33" s="18"/>
      <c r="H33" s="18"/>
    </row>
    <row r="34" spans="1:8" ht="15.75">
      <c r="A34" s="12" t="s">
        <v>21</v>
      </c>
      <c r="B34" s="31">
        <v>-3926</v>
      </c>
      <c r="C34" s="16"/>
      <c r="D34" s="31">
        <v>78</v>
      </c>
      <c r="E34" s="16"/>
      <c r="F34" s="31">
        <v>-3926</v>
      </c>
      <c r="G34" s="16"/>
      <c r="H34" s="33">
        <v>78</v>
      </c>
    </row>
    <row r="35" spans="2:8" ht="15.75" hidden="1">
      <c r="B35" s="20"/>
      <c r="C35" s="16"/>
      <c r="D35" s="20"/>
      <c r="E35" s="16"/>
      <c r="F35" s="20"/>
      <c r="G35" s="16"/>
      <c r="H35" s="20"/>
    </row>
    <row r="36" spans="2:8" ht="15.75">
      <c r="B36" s="16"/>
      <c r="C36" s="16"/>
      <c r="D36" s="16"/>
      <c r="E36" s="16"/>
      <c r="F36" s="16"/>
      <c r="G36" s="16"/>
      <c r="H36" s="16"/>
    </row>
    <row r="37" spans="1:8" ht="15.75">
      <c r="A37" s="12" t="s">
        <v>22</v>
      </c>
      <c r="B37" s="16"/>
      <c r="C37" s="16"/>
      <c r="D37" s="16"/>
      <c r="E37" s="16"/>
      <c r="F37" s="16"/>
      <c r="G37" s="16"/>
      <c r="H37" s="16"/>
    </row>
    <row r="38" spans="1:8" ht="16.5" thickBot="1">
      <c r="A38" s="12" t="s">
        <v>23</v>
      </c>
      <c r="B38" s="34">
        <v>6184.417740000001</v>
      </c>
      <c r="C38" s="18"/>
      <c r="D38" s="34">
        <v>-2944</v>
      </c>
      <c r="E38" s="18"/>
      <c r="F38" s="34">
        <v>8010.417740000001</v>
      </c>
      <c r="G38" s="18"/>
      <c r="H38" s="34">
        <v>833</v>
      </c>
    </row>
    <row r="39" spans="2:8" ht="16.5" thickTop="1">
      <c r="B39" s="18"/>
      <c r="C39" s="18"/>
      <c r="D39" s="18"/>
      <c r="E39" s="18"/>
      <c r="F39" s="18"/>
      <c r="G39" s="18"/>
      <c r="H39" s="18"/>
    </row>
    <row r="40" spans="1:8" ht="15.75">
      <c r="A40" s="12" t="s">
        <v>24</v>
      </c>
      <c r="B40" s="18"/>
      <c r="C40" s="18"/>
      <c r="D40" s="18"/>
      <c r="E40" s="18"/>
      <c r="F40" s="18"/>
      <c r="G40" s="18"/>
      <c r="H40" s="18"/>
    </row>
    <row r="41" spans="1:8" ht="15.75">
      <c r="A41" s="21" t="s">
        <v>58</v>
      </c>
      <c r="B41" s="80">
        <v>9.53</v>
      </c>
      <c r="C41" s="69"/>
      <c r="D41" s="81">
        <v>-4.55</v>
      </c>
      <c r="E41" s="69"/>
      <c r="F41" s="80">
        <v>12.35</v>
      </c>
      <c r="G41" s="69"/>
      <c r="H41" s="81">
        <v>1.31</v>
      </c>
    </row>
    <row r="42" spans="1:8" ht="16.5" thickBot="1">
      <c r="A42" s="21" t="s">
        <v>59</v>
      </c>
      <c r="B42" s="82">
        <v>9.53</v>
      </c>
      <c r="C42" s="69"/>
      <c r="D42" s="83">
        <v>-4.53</v>
      </c>
      <c r="E42" s="69"/>
      <c r="F42" s="82">
        <v>12.35</v>
      </c>
      <c r="G42" s="69"/>
      <c r="H42" s="83">
        <v>1.3</v>
      </c>
    </row>
    <row r="43" ht="16.5" thickTop="1"/>
  </sheetData>
  <printOptions/>
  <pageMargins left="1" right="1" top="1" bottom="0.86" header="0.5" footer="0.55"/>
  <pageSetup horizontalDpi="600" verticalDpi="600" orientation="portrait" paperSize="9" scale="95" r:id="rId2"/>
  <headerFooter alignWithMargins="0">
    <oddHeader xml:space="preserve">&amp;L&amp;"Times New Roman,Bold"&amp;11     </oddHeader>
    <oddFooter>&amp;C3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34">
      <selection activeCell="L17" sqref="L17"/>
    </sheetView>
  </sheetViews>
  <sheetFormatPr defaultColWidth="9.140625" defaultRowHeight="12.75"/>
  <cols>
    <col min="1" max="2" width="9.140625" style="12" customWidth="1"/>
    <col min="3" max="3" width="10.28125" style="12" customWidth="1"/>
    <col min="4" max="4" width="9.8515625" style="12" customWidth="1"/>
    <col min="5" max="5" width="2.00390625" style="12" customWidth="1"/>
    <col min="6" max="6" width="11.8515625" style="12" customWidth="1"/>
    <col min="7" max="7" width="2.140625" style="12" customWidth="1"/>
    <col min="8" max="8" width="11.8515625" style="12" bestFit="1" customWidth="1"/>
    <col min="9" max="9" width="2.421875" style="12" customWidth="1"/>
    <col min="10" max="10" width="11.421875" style="12" customWidth="1"/>
    <col min="11" max="16384" width="9.140625" style="12" customWidth="1"/>
  </cols>
  <sheetData>
    <row r="1" spans="1:2" ht="15.75">
      <c r="A1" s="14" t="s">
        <v>163</v>
      </c>
      <c r="B1" s="14"/>
    </row>
    <row r="2" spans="1:2" ht="15.75">
      <c r="A2" s="14" t="s">
        <v>164</v>
      </c>
      <c r="B2" s="14"/>
    </row>
    <row r="3" spans="1:2" ht="15.75">
      <c r="A3" s="14" t="s">
        <v>35</v>
      </c>
      <c r="B3" s="14"/>
    </row>
    <row r="4" spans="1:2" ht="15.75">
      <c r="A4" s="14" t="str">
        <f>+'INCOME STATEMENTS'!A4</f>
        <v>FOR THE QUARTER ENDED 31 JANUARY 2005</v>
      </c>
      <c r="B4" s="14"/>
    </row>
    <row r="8" spans="6:7" ht="15.75">
      <c r="F8" s="15" t="s">
        <v>136</v>
      </c>
      <c r="G8" s="15"/>
    </row>
    <row r="9" spans="6:8" ht="15.75">
      <c r="F9" s="15" t="s">
        <v>137</v>
      </c>
      <c r="G9" s="15"/>
      <c r="H9" s="15" t="s">
        <v>39</v>
      </c>
    </row>
    <row r="10" spans="4:9" ht="15.75">
      <c r="D10" s="15" t="s">
        <v>38</v>
      </c>
      <c r="E10" s="15"/>
      <c r="F10" s="15" t="s">
        <v>38</v>
      </c>
      <c r="G10" s="15"/>
      <c r="H10" s="15" t="s">
        <v>37</v>
      </c>
      <c r="I10" s="15"/>
    </row>
    <row r="11" spans="4:10" ht="15.75">
      <c r="D11" s="29" t="s">
        <v>138</v>
      </c>
      <c r="E11" s="29"/>
      <c r="F11" s="29" t="s">
        <v>139</v>
      </c>
      <c r="G11" s="29"/>
      <c r="H11" s="29" t="s">
        <v>140</v>
      </c>
      <c r="I11" s="29"/>
      <c r="J11" s="29" t="s">
        <v>36</v>
      </c>
    </row>
    <row r="12" spans="4:10" ht="15.75">
      <c r="D12" s="15" t="s">
        <v>12</v>
      </c>
      <c r="E12" s="15"/>
      <c r="F12" s="15" t="s">
        <v>12</v>
      </c>
      <c r="G12" s="15"/>
      <c r="H12" s="15" t="s">
        <v>12</v>
      </c>
      <c r="I12" s="15"/>
      <c r="J12" s="15" t="s">
        <v>12</v>
      </c>
    </row>
    <row r="14" spans="1:10" ht="15.75">
      <c r="A14" s="12" t="s">
        <v>135</v>
      </c>
      <c r="D14" s="76">
        <v>64881</v>
      </c>
      <c r="E14" s="76"/>
      <c r="F14" s="76">
        <v>69</v>
      </c>
      <c r="G14" s="76"/>
      <c r="H14" s="76">
        <v>27363</v>
      </c>
      <c r="I14" s="76"/>
      <c r="J14" s="76">
        <v>92313</v>
      </c>
    </row>
    <row r="15" spans="4:10" ht="13.5" customHeight="1">
      <c r="D15" s="76"/>
      <c r="E15" s="76"/>
      <c r="F15" s="76"/>
      <c r="G15" s="76"/>
      <c r="H15" s="76"/>
      <c r="I15" s="76"/>
      <c r="J15" s="76"/>
    </row>
    <row r="16" spans="1:10" ht="15.75">
      <c r="A16" s="12" t="s">
        <v>179</v>
      </c>
      <c r="D16" s="76"/>
      <c r="E16" s="76"/>
      <c r="F16" s="76"/>
      <c r="G16" s="76"/>
      <c r="H16" s="76">
        <v>8010.417740000001</v>
      </c>
      <c r="I16" s="76"/>
      <c r="J16" s="76">
        <v>8010.417740000001</v>
      </c>
    </row>
    <row r="17" spans="4:10" ht="15.75">
      <c r="D17" s="76"/>
      <c r="E17" s="76"/>
      <c r="F17" s="76"/>
      <c r="G17" s="76"/>
      <c r="H17" s="76"/>
      <c r="I17" s="76"/>
      <c r="J17" s="76"/>
    </row>
    <row r="18" spans="1:10" ht="16.5" thickBot="1">
      <c r="A18" s="12" t="s">
        <v>169</v>
      </c>
      <c r="D18" s="77">
        <v>64881</v>
      </c>
      <c r="E18" s="76"/>
      <c r="F18" s="78">
        <v>69</v>
      </c>
      <c r="G18" s="76"/>
      <c r="H18" s="77">
        <v>35373.417740000004</v>
      </c>
      <c r="I18" s="76"/>
      <c r="J18" s="77">
        <v>100323.41774</v>
      </c>
    </row>
    <row r="41" ht="15.75">
      <c r="H41" s="41"/>
    </row>
    <row r="42" ht="15.75">
      <c r="H42" s="17"/>
    </row>
    <row r="43" spans="4:8" ht="15.75">
      <c r="D43" s="47"/>
      <c r="H43" s="47"/>
    </row>
  </sheetData>
  <printOptions/>
  <pageMargins left="1" right="1" top="1" bottom="1" header="0.5" footer="0.55"/>
  <pageSetup horizontalDpi="600" verticalDpi="600" orientation="portrait" paperSize="9" r:id="rId2"/>
  <headerFooter alignWithMargins="0">
    <oddHeader xml:space="preserve">&amp;L&amp;"Times New Roman,Bold"&amp;11        </oddHeader>
    <oddFooter>&amp;C5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E40">
      <selection activeCell="J55" sqref="J55"/>
    </sheetView>
  </sheetViews>
  <sheetFormatPr defaultColWidth="9.140625" defaultRowHeight="12.75"/>
  <cols>
    <col min="1" max="1" width="4.7109375" style="12" customWidth="1"/>
    <col min="2" max="2" width="3.28125" style="12" customWidth="1"/>
    <col min="3" max="5" width="9.140625" style="12" customWidth="1"/>
    <col min="6" max="6" width="27.7109375" style="12" customWidth="1"/>
    <col min="7" max="7" width="15.57421875" style="12" customWidth="1"/>
    <col min="8" max="8" width="15.7109375" style="12" customWidth="1"/>
    <col min="9" max="16384" width="9.140625" style="12" customWidth="1"/>
  </cols>
  <sheetData>
    <row r="1" ht="15.75">
      <c r="A1" s="14" t="s">
        <v>163</v>
      </c>
    </row>
    <row r="2" ht="15.75">
      <c r="A2" s="14" t="s">
        <v>164</v>
      </c>
    </row>
    <row r="3" spans="1:7" ht="15.75">
      <c r="A3" s="48" t="s">
        <v>144</v>
      </c>
      <c r="B3" s="49"/>
      <c r="C3" s="49"/>
      <c r="D3" s="49"/>
      <c r="E3" s="49"/>
      <c r="F3" s="49"/>
      <c r="G3" s="50"/>
    </row>
    <row r="4" spans="1:7" ht="15.75">
      <c r="A4" s="48" t="str">
        <f>+'INCOME STATEMENTS'!A4</f>
        <v>FOR THE QUARTER ENDED 31 JANUARY 2005</v>
      </c>
      <c r="B4" s="49"/>
      <c r="C4" s="49"/>
      <c r="D4" s="49"/>
      <c r="E4" s="49"/>
      <c r="F4" s="49"/>
      <c r="G4" s="50"/>
    </row>
    <row r="5" spans="2:8" ht="15.75">
      <c r="B5" s="49"/>
      <c r="C5" s="49"/>
      <c r="D5" s="49"/>
      <c r="E5" s="49"/>
      <c r="F5" s="49"/>
      <c r="G5" s="51" t="s">
        <v>162</v>
      </c>
      <c r="H5" s="51" t="s">
        <v>162</v>
      </c>
    </row>
    <row r="6" spans="1:8" ht="15.75">
      <c r="A6" s="49"/>
      <c r="B6" s="49"/>
      <c r="C6" s="49"/>
      <c r="D6" s="49"/>
      <c r="E6" s="49"/>
      <c r="F6" s="49"/>
      <c r="G6" s="52" t="s">
        <v>173</v>
      </c>
      <c r="H6" s="52" t="s">
        <v>174</v>
      </c>
    </row>
    <row r="7" spans="1:8" ht="15.75">
      <c r="A7" s="49"/>
      <c r="B7" s="49"/>
      <c r="C7" s="49"/>
      <c r="D7" s="49"/>
      <c r="E7" s="49"/>
      <c r="F7" s="49"/>
      <c r="G7" s="53" t="s">
        <v>145</v>
      </c>
      <c r="H7" s="53" t="s">
        <v>145</v>
      </c>
    </row>
    <row r="8" spans="1:8" ht="15.75">
      <c r="A8" s="49"/>
      <c r="B8" s="49"/>
      <c r="C8" s="49"/>
      <c r="D8" s="49"/>
      <c r="E8" s="49"/>
      <c r="F8" s="49"/>
      <c r="G8" s="54"/>
      <c r="H8" s="54"/>
    </row>
    <row r="9" spans="1:7" ht="15.75">
      <c r="A9" s="48" t="s">
        <v>64</v>
      </c>
      <c r="B9" s="49"/>
      <c r="C9" s="49"/>
      <c r="D9" s="49"/>
      <c r="E9" s="49"/>
      <c r="F9" s="49"/>
      <c r="G9" s="49"/>
    </row>
    <row r="10" spans="1:8" ht="15.75">
      <c r="A10" s="49" t="s">
        <v>65</v>
      </c>
      <c r="B10" s="49"/>
      <c r="C10" s="49"/>
      <c r="D10" s="49"/>
      <c r="E10" s="49"/>
      <c r="F10" s="49"/>
      <c r="G10" s="55">
        <v>15239.41774</v>
      </c>
      <c r="H10" s="38">
        <v>654</v>
      </c>
    </row>
    <row r="11" spans="2:8" ht="15.75">
      <c r="B11" s="49" t="s">
        <v>66</v>
      </c>
      <c r="C11" s="49"/>
      <c r="D11" s="49"/>
      <c r="E11" s="49"/>
      <c r="F11" s="49"/>
      <c r="G11" s="55"/>
      <c r="H11" s="38"/>
    </row>
    <row r="12" spans="2:8" ht="15.75">
      <c r="B12" s="49"/>
      <c r="C12" s="49" t="s">
        <v>67</v>
      </c>
      <c r="D12" s="49"/>
      <c r="E12" s="49"/>
      <c r="F12" s="49"/>
      <c r="G12" s="55">
        <v>11616</v>
      </c>
      <c r="H12" s="38">
        <v>10415</v>
      </c>
    </row>
    <row r="13" spans="2:8" ht="15.75">
      <c r="B13" s="49"/>
      <c r="C13" s="49" t="s">
        <v>157</v>
      </c>
      <c r="D13" s="49"/>
      <c r="E13" s="49"/>
      <c r="F13" s="49"/>
      <c r="G13" s="55">
        <v>71</v>
      </c>
      <c r="H13" s="38">
        <v>55</v>
      </c>
    </row>
    <row r="14" spans="2:8" ht="15.75">
      <c r="B14" s="49"/>
      <c r="C14" s="49" t="s">
        <v>158</v>
      </c>
      <c r="D14" s="49"/>
      <c r="E14" s="49"/>
      <c r="F14" s="49"/>
      <c r="G14" s="55">
        <v>211.36020000000002</v>
      </c>
      <c r="H14" s="56">
        <v>199</v>
      </c>
    </row>
    <row r="15" spans="2:8" ht="15.75">
      <c r="B15" s="49"/>
      <c r="C15" s="49" t="s">
        <v>68</v>
      </c>
      <c r="D15" s="49"/>
      <c r="E15" s="49"/>
      <c r="F15" s="49"/>
      <c r="G15" s="55">
        <v>860</v>
      </c>
      <c r="H15" s="38">
        <v>443</v>
      </c>
    </row>
    <row r="16" spans="2:8" ht="15.75">
      <c r="B16" s="49"/>
      <c r="C16" s="49" t="s">
        <v>69</v>
      </c>
      <c r="D16" s="49"/>
      <c r="E16" s="49"/>
      <c r="F16" s="49"/>
      <c r="G16" s="55">
        <v>3599.58226</v>
      </c>
      <c r="H16" s="38">
        <v>3266</v>
      </c>
    </row>
    <row r="17" spans="2:8" ht="15.75">
      <c r="B17" s="49"/>
      <c r="C17" s="49" t="s">
        <v>183</v>
      </c>
      <c r="D17" s="49"/>
      <c r="E17" s="49"/>
      <c r="F17" s="49"/>
      <c r="G17" s="55">
        <v>85</v>
      </c>
      <c r="H17" s="38">
        <v>-451</v>
      </c>
    </row>
    <row r="18" spans="2:8" ht="15.75">
      <c r="B18" s="49"/>
      <c r="C18" s="49" t="s">
        <v>171</v>
      </c>
      <c r="D18" s="49"/>
      <c r="E18" s="49"/>
      <c r="F18" s="49"/>
      <c r="G18" s="55">
        <v>-10153</v>
      </c>
      <c r="H18" s="56">
        <v>0</v>
      </c>
    </row>
    <row r="19" spans="2:8" ht="15.75">
      <c r="B19" s="49"/>
      <c r="C19" s="49" t="s">
        <v>184</v>
      </c>
      <c r="D19" s="49"/>
      <c r="E19" s="49"/>
      <c r="F19" s="49"/>
      <c r="G19" s="59">
        <v>65</v>
      </c>
      <c r="H19" s="56">
        <v>186.321</v>
      </c>
    </row>
    <row r="20" spans="2:8" ht="15.75">
      <c r="B20" s="49"/>
      <c r="C20" s="49" t="s">
        <v>172</v>
      </c>
      <c r="D20" s="49"/>
      <c r="E20" s="49"/>
      <c r="F20" s="49"/>
      <c r="G20" s="55">
        <v>57</v>
      </c>
      <c r="H20" s="56">
        <v>83</v>
      </c>
    </row>
    <row r="21" spans="2:8" ht="15.75">
      <c r="B21" s="49"/>
      <c r="C21" s="49" t="s">
        <v>182</v>
      </c>
      <c r="D21" s="49"/>
      <c r="E21" s="49"/>
      <c r="F21" s="49"/>
      <c r="G21" s="59">
        <v>-22</v>
      </c>
      <c r="H21" s="38">
        <v>-170</v>
      </c>
    </row>
    <row r="22" spans="2:8" ht="15.75">
      <c r="B22" s="49" t="s">
        <v>147</v>
      </c>
      <c r="C22" s="49"/>
      <c r="D22" s="49"/>
      <c r="E22" s="49"/>
      <c r="F22" s="49"/>
      <c r="G22" s="57">
        <v>21629.3602</v>
      </c>
      <c r="H22" s="57">
        <v>14680.321</v>
      </c>
    </row>
    <row r="23" spans="3:8" ht="15.75">
      <c r="C23" s="49" t="s">
        <v>148</v>
      </c>
      <c r="D23" s="49"/>
      <c r="E23" s="49"/>
      <c r="F23" s="49"/>
      <c r="G23" s="55">
        <v>-18836</v>
      </c>
      <c r="H23" s="38">
        <v>1863</v>
      </c>
    </row>
    <row r="24" spans="3:8" ht="15.75">
      <c r="C24" s="49" t="s">
        <v>70</v>
      </c>
      <c r="D24" s="49"/>
      <c r="E24" s="49"/>
      <c r="F24" s="49"/>
      <c r="G24" s="55">
        <v>-7821</v>
      </c>
      <c r="H24" s="38">
        <v>-2462</v>
      </c>
    </row>
    <row r="25" spans="3:8" ht="15.75">
      <c r="C25" s="49" t="s">
        <v>149</v>
      </c>
      <c r="D25" s="49"/>
      <c r="E25" s="49"/>
      <c r="F25" s="49"/>
      <c r="G25" s="55">
        <v>16941</v>
      </c>
      <c r="H25" s="38">
        <v>-4610</v>
      </c>
    </row>
    <row r="26" spans="3:8" ht="15.75">
      <c r="C26" s="49" t="s">
        <v>150</v>
      </c>
      <c r="D26" s="49"/>
      <c r="E26" s="49"/>
      <c r="F26" s="49"/>
      <c r="G26" s="58">
        <v>1626</v>
      </c>
      <c r="H26" s="38">
        <v>516</v>
      </c>
    </row>
    <row r="27" spans="2:8" ht="15.75">
      <c r="B27" s="49" t="s">
        <v>151</v>
      </c>
      <c r="C27" s="49"/>
      <c r="D27" s="49"/>
      <c r="E27" s="49"/>
      <c r="F27" s="49"/>
      <c r="G27" s="55">
        <v>13539.3602</v>
      </c>
      <c r="H27" s="57">
        <v>9987.321</v>
      </c>
    </row>
    <row r="28" spans="2:8" ht="15.75">
      <c r="B28" s="49" t="s">
        <v>176</v>
      </c>
      <c r="C28" s="49"/>
      <c r="D28" s="49"/>
      <c r="E28" s="49"/>
      <c r="F28" s="49"/>
      <c r="G28" s="59">
        <v>-2348</v>
      </c>
      <c r="H28" s="38">
        <v>-1744</v>
      </c>
    </row>
    <row r="29" spans="2:8" ht="15.75">
      <c r="B29" s="49" t="s">
        <v>71</v>
      </c>
      <c r="C29" s="49"/>
      <c r="D29" s="49"/>
      <c r="E29" s="49"/>
      <c r="F29" s="49"/>
      <c r="G29" s="59">
        <v>-3599.58226</v>
      </c>
      <c r="H29" s="38">
        <v>-3066</v>
      </c>
    </row>
    <row r="30" spans="2:8" ht="15.75">
      <c r="B30" s="49" t="s">
        <v>152</v>
      </c>
      <c r="C30" s="49"/>
      <c r="D30" s="49"/>
      <c r="E30" s="49"/>
      <c r="F30" s="49"/>
      <c r="G30" s="60">
        <v>7591.777939999999</v>
      </c>
      <c r="H30" s="60">
        <v>5177.321</v>
      </c>
    </row>
    <row r="31" spans="1:7" ht="15.75">
      <c r="A31" s="49"/>
      <c r="B31" s="49"/>
      <c r="C31" s="49"/>
      <c r="D31" s="49"/>
      <c r="E31" s="49"/>
      <c r="F31" s="49"/>
      <c r="G31" s="55"/>
    </row>
    <row r="32" spans="1:7" ht="15.75">
      <c r="A32" s="48" t="s">
        <v>72</v>
      </c>
      <c r="B32" s="49"/>
      <c r="C32" s="49"/>
      <c r="D32" s="49"/>
      <c r="E32" s="49"/>
      <c r="F32" s="49"/>
      <c r="G32" s="55"/>
    </row>
    <row r="33" spans="1:8" ht="15.75">
      <c r="A33" s="48"/>
      <c r="B33" s="49" t="s">
        <v>170</v>
      </c>
      <c r="C33" s="49"/>
      <c r="D33" s="49"/>
      <c r="E33" s="49"/>
      <c r="F33" s="49"/>
      <c r="G33" s="55">
        <v>40000</v>
      </c>
      <c r="H33" s="76">
        <v>0</v>
      </c>
    </row>
    <row r="34" spans="2:8" ht="15.75">
      <c r="B34" s="49" t="s">
        <v>73</v>
      </c>
      <c r="C34" s="49"/>
      <c r="D34" s="49"/>
      <c r="E34" s="49"/>
      <c r="F34" s="49"/>
      <c r="G34" s="55">
        <v>-15575</v>
      </c>
      <c r="H34" s="38">
        <v>-10281.198</v>
      </c>
    </row>
    <row r="35" spans="2:8" ht="15.75">
      <c r="B35" s="49" t="s">
        <v>180</v>
      </c>
      <c r="C35" s="49"/>
      <c r="D35" s="49"/>
      <c r="E35" s="49"/>
      <c r="F35" s="49"/>
      <c r="G35" s="55"/>
      <c r="H35" s="38">
        <v>1295.642</v>
      </c>
    </row>
    <row r="36" spans="2:8" ht="15.75">
      <c r="B36" s="49" t="s">
        <v>74</v>
      </c>
      <c r="C36" s="49"/>
      <c r="D36" s="49"/>
      <c r="E36" s="49"/>
      <c r="F36" s="49"/>
      <c r="G36" s="55">
        <v>-5020</v>
      </c>
      <c r="H36" s="38">
        <v>-2628</v>
      </c>
    </row>
    <row r="37" spans="2:8" ht="15.75">
      <c r="B37" s="49" t="s">
        <v>75</v>
      </c>
      <c r="C37" s="49"/>
      <c r="D37" s="49"/>
      <c r="E37" s="49"/>
      <c r="F37" s="49"/>
      <c r="G37" s="55">
        <v>22</v>
      </c>
      <c r="H37" s="38">
        <v>170</v>
      </c>
    </row>
    <row r="38" spans="2:8" ht="15.75">
      <c r="B38" s="48" t="s">
        <v>155</v>
      </c>
      <c r="C38" s="49"/>
      <c r="D38" s="49"/>
      <c r="E38" s="49"/>
      <c r="F38" s="49"/>
      <c r="G38" s="60">
        <v>19427</v>
      </c>
      <c r="H38" s="60">
        <v>-11443.556</v>
      </c>
    </row>
    <row r="39" spans="1:7" ht="15.75">
      <c r="A39" s="49"/>
      <c r="B39" s="49"/>
      <c r="C39" s="49"/>
      <c r="D39" s="49"/>
      <c r="E39" s="49"/>
      <c r="F39" s="49"/>
      <c r="G39" s="55"/>
    </row>
    <row r="40" spans="1:8" ht="15.75">
      <c r="A40" s="48" t="s">
        <v>76</v>
      </c>
      <c r="B40" s="61"/>
      <c r="C40" s="49"/>
      <c r="D40" s="49"/>
      <c r="E40" s="49"/>
      <c r="F40" s="49"/>
      <c r="G40" s="55"/>
      <c r="H40" s="38"/>
    </row>
    <row r="41" spans="2:8" ht="15.75">
      <c r="B41" s="49" t="s">
        <v>181</v>
      </c>
      <c r="C41" s="49"/>
      <c r="D41" s="49"/>
      <c r="E41" s="49"/>
      <c r="F41" s="49"/>
      <c r="G41" s="62">
        <v>0</v>
      </c>
      <c r="H41" s="56">
        <v>1655</v>
      </c>
    </row>
    <row r="42" spans="2:6" ht="15.75">
      <c r="B42" s="49" t="s">
        <v>160</v>
      </c>
      <c r="C42" s="49"/>
      <c r="D42" s="49"/>
      <c r="E42" s="49"/>
      <c r="F42" s="49"/>
    </row>
    <row r="43" spans="2:8" ht="15.75">
      <c r="B43" s="49"/>
      <c r="C43" s="49" t="s">
        <v>161</v>
      </c>
      <c r="D43" s="49"/>
      <c r="E43" s="49"/>
      <c r="F43" s="49"/>
      <c r="G43" s="62">
        <v>7933</v>
      </c>
      <c r="H43" s="56">
        <v>3024</v>
      </c>
    </row>
    <row r="44" spans="2:8" ht="15.75">
      <c r="B44" s="49" t="s">
        <v>153</v>
      </c>
      <c r="C44" s="49"/>
      <c r="D44" s="49"/>
      <c r="E44" s="49"/>
      <c r="F44" s="49"/>
      <c r="G44" s="62">
        <v>-6636</v>
      </c>
      <c r="H44" s="56">
        <v>2388.847</v>
      </c>
    </row>
    <row r="45" spans="2:8" ht="15.75">
      <c r="B45" s="49" t="s">
        <v>77</v>
      </c>
      <c r="C45" s="49"/>
      <c r="D45" s="49"/>
      <c r="E45" s="49"/>
      <c r="F45" s="49"/>
      <c r="G45" s="62">
        <v>0</v>
      </c>
      <c r="H45" s="56">
        <v>-2095</v>
      </c>
    </row>
    <row r="46" spans="2:8" ht="15.75">
      <c r="B46" s="48" t="s">
        <v>156</v>
      </c>
      <c r="C46" s="48"/>
      <c r="D46" s="48"/>
      <c r="E46" s="48"/>
      <c r="F46" s="48"/>
      <c r="G46" s="60">
        <v>1297</v>
      </c>
      <c r="H46" s="60">
        <v>4972.847</v>
      </c>
    </row>
    <row r="47" spans="1:7" ht="15.75">
      <c r="A47" s="49"/>
      <c r="B47" s="61"/>
      <c r="C47" s="49"/>
      <c r="D47" s="49"/>
      <c r="E47" s="49"/>
      <c r="F47" s="49"/>
      <c r="G47" s="55"/>
    </row>
    <row r="48" spans="1:7" ht="15.75">
      <c r="A48" s="48" t="s">
        <v>175</v>
      </c>
      <c r="B48" s="63"/>
      <c r="C48" s="48"/>
      <c r="D48" s="48"/>
      <c r="E48" s="48"/>
      <c r="F48" s="48"/>
      <c r="G48" s="55"/>
    </row>
    <row r="49" spans="1:8" ht="15.75">
      <c r="A49" s="64" t="s">
        <v>78</v>
      </c>
      <c r="B49" s="63"/>
      <c r="C49" s="48"/>
      <c r="D49" s="48"/>
      <c r="E49" s="48"/>
      <c r="F49" s="48"/>
      <c r="G49" s="55">
        <v>28315.77794</v>
      </c>
      <c r="H49" s="55">
        <v>-1293.3880000000008</v>
      </c>
    </row>
    <row r="50" spans="1:7" ht="15.75">
      <c r="A50" s="48" t="s">
        <v>79</v>
      </c>
      <c r="B50" s="63"/>
      <c r="C50" s="48"/>
      <c r="D50" s="48"/>
      <c r="E50" s="48"/>
      <c r="F50" s="48"/>
      <c r="G50" s="55"/>
    </row>
    <row r="51" spans="1:8" ht="15.75">
      <c r="A51" s="64" t="s">
        <v>80</v>
      </c>
      <c r="B51" s="63"/>
      <c r="C51" s="48"/>
      <c r="D51" s="48"/>
      <c r="E51" s="48"/>
      <c r="F51" s="48"/>
      <c r="G51" s="65">
        <v>10634</v>
      </c>
      <c r="H51" s="38">
        <v>11927</v>
      </c>
    </row>
    <row r="52" spans="1:8" ht="16.5" thickBot="1">
      <c r="A52" s="48" t="s">
        <v>81</v>
      </c>
      <c r="B52" s="63"/>
      <c r="C52" s="48"/>
      <c r="D52" s="48"/>
      <c r="E52" s="48"/>
      <c r="F52" s="48"/>
      <c r="G52" s="66">
        <v>38949.77794</v>
      </c>
      <c r="H52" s="66">
        <v>10633.612</v>
      </c>
    </row>
    <row r="53" spans="1:7" ht="16.5" thickTop="1">
      <c r="A53" s="49"/>
      <c r="B53" s="61"/>
      <c r="C53" s="49"/>
      <c r="D53" s="49"/>
      <c r="E53" s="49"/>
      <c r="F53" s="49"/>
      <c r="G53" s="55"/>
    </row>
    <row r="54" spans="1:7" ht="15.75">
      <c r="A54" s="48" t="s">
        <v>82</v>
      </c>
      <c r="B54" s="61"/>
      <c r="C54" s="49"/>
      <c r="D54" s="49"/>
      <c r="E54" s="49"/>
      <c r="F54" s="49"/>
      <c r="G54" s="55"/>
    </row>
    <row r="55" spans="2:8" ht="15.75">
      <c r="B55" s="49" t="s">
        <v>83</v>
      </c>
      <c r="C55" s="49"/>
      <c r="D55" s="49"/>
      <c r="E55" s="49"/>
      <c r="F55" s="49"/>
      <c r="G55" s="59">
        <v>11735</v>
      </c>
      <c r="H55" s="38">
        <v>5912</v>
      </c>
    </row>
    <row r="56" spans="2:8" ht="15.75">
      <c r="B56" s="49" t="s">
        <v>133</v>
      </c>
      <c r="C56" s="49"/>
      <c r="D56" s="49"/>
      <c r="E56" s="49"/>
      <c r="F56" s="49"/>
      <c r="G56" s="55">
        <v>-1785</v>
      </c>
      <c r="H56" s="38">
        <v>-1178</v>
      </c>
    </row>
    <row r="57" spans="2:8" ht="15.75">
      <c r="B57" s="49" t="s">
        <v>154</v>
      </c>
      <c r="C57" s="49"/>
      <c r="D57" s="49"/>
      <c r="E57" s="49"/>
      <c r="F57" s="49"/>
      <c r="G57" s="55">
        <v>29000</v>
      </c>
      <c r="H57" s="38">
        <v>5900</v>
      </c>
    </row>
    <row r="58" spans="1:8" ht="16.5" thickBot="1">
      <c r="A58" s="49"/>
      <c r="B58" s="61"/>
      <c r="C58" s="49"/>
      <c r="D58" s="49"/>
      <c r="E58" s="49"/>
      <c r="F58" s="49"/>
      <c r="G58" s="66">
        <v>38950</v>
      </c>
      <c r="H58" s="66">
        <v>10634</v>
      </c>
    </row>
    <row r="59" spans="1:8" ht="16.5" thickTop="1">
      <c r="A59" s="49"/>
      <c r="B59" s="61"/>
      <c r="C59" s="49"/>
      <c r="D59" s="49"/>
      <c r="E59" s="49"/>
      <c r="F59" s="49"/>
      <c r="G59" s="67"/>
      <c r="H59" s="67"/>
    </row>
    <row r="60" spans="1:7" ht="15.75">
      <c r="A60" s="85"/>
      <c r="B60" s="85"/>
      <c r="C60" s="85"/>
      <c r="D60" s="85"/>
      <c r="E60" s="85"/>
      <c r="F60" s="85"/>
      <c r="G60" s="85"/>
    </row>
  </sheetData>
  <sheetProtection/>
  <mergeCells count="1">
    <mergeCell ref="A60:G60"/>
  </mergeCells>
  <printOptions verticalCentered="1"/>
  <pageMargins left="1" right="1" top="0.92" bottom="0.52" header="0.5" footer="0.25"/>
  <pageSetup horizontalDpi="600" verticalDpi="600" orientation="portrait" paperSize="9" scale="80" r:id="rId2"/>
  <headerFooter alignWithMargins="0">
    <oddHeader xml:space="preserve">&amp;L&amp;"Times New Roman,Bold"        </oddHeader>
    <oddFooter>&amp;C&amp;"Times New Roman,Regular"6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M26" sqref="M26"/>
    </sheetView>
  </sheetViews>
  <sheetFormatPr defaultColWidth="9.140625" defaultRowHeight="12.75"/>
  <cols>
    <col min="5" max="5" width="22.28125" style="0" customWidth="1"/>
    <col min="6" max="6" width="18.57421875" style="0" customWidth="1"/>
  </cols>
  <sheetData>
    <row r="1" ht="12.75">
      <c r="A1" t="s">
        <v>84</v>
      </c>
    </row>
    <row r="2" ht="12.75">
      <c r="A2" s="25">
        <v>38199</v>
      </c>
    </row>
    <row r="4" spans="1:8" ht="12.75">
      <c r="A4" t="s">
        <v>85</v>
      </c>
      <c r="H4" t="s">
        <v>86</v>
      </c>
    </row>
    <row r="6" spans="1:8" ht="12.75">
      <c r="A6" t="s">
        <v>87</v>
      </c>
      <c r="F6" s="2">
        <v>2561000</v>
      </c>
      <c r="H6" t="s">
        <v>88</v>
      </c>
    </row>
    <row r="8" spans="1:8" ht="12.75">
      <c r="A8" t="s">
        <v>89</v>
      </c>
      <c r="H8" s="13">
        <v>0</v>
      </c>
    </row>
    <row r="9" spans="4:6" ht="12.75">
      <c r="D9" s="1" t="s">
        <v>90</v>
      </c>
      <c r="E9" s="1" t="s">
        <v>91</v>
      </c>
      <c r="F9" s="1" t="s">
        <v>92</v>
      </c>
    </row>
    <row r="10" spans="1:6" ht="12.75">
      <c r="A10" t="s">
        <v>93</v>
      </c>
      <c r="D10" t="s">
        <v>141</v>
      </c>
      <c r="E10" s="2">
        <f>41668000+21627000</f>
        <v>63295000</v>
      </c>
      <c r="F10" t="s">
        <v>141</v>
      </c>
    </row>
    <row r="11" spans="1:6" ht="12.75">
      <c r="A11" t="s">
        <v>94</v>
      </c>
      <c r="D11" t="s">
        <v>141</v>
      </c>
      <c r="E11" s="2">
        <f>41668000+21627000</f>
        <v>63295000</v>
      </c>
      <c r="F11" s="2">
        <f aca="true" t="shared" si="0" ref="F11:F16">E11/6</f>
        <v>10549166.666666666</v>
      </c>
    </row>
    <row r="12" spans="1:6" ht="12.75">
      <c r="A12" t="s">
        <v>95</v>
      </c>
      <c r="D12" t="s">
        <v>141</v>
      </c>
      <c r="E12" s="2">
        <f>41668000+21627000</f>
        <v>63295000</v>
      </c>
      <c r="F12" s="2">
        <f t="shared" si="0"/>
        <v>10549166.666666666</v>
      </c>
    </row>
    <row r="13" spans="1:6" ht="12.75">
      <c r="A13" t="s">
        <v>96</v>
      </c>
      <c r="D13" s="2">
        <v>6000</v>
      </c>
      <c r="E13" s="2">
        <f>41668000+21627000+6000</f>
        <v>63301000</v>
      </c>
      <c r="F13" s="2">
        <f t="shared" si="0"/>
        <v>10550166.666666666</v>
      </c>
    </row>
    <row r="14" spans="1:6" ht="12.75">
      <c r="A14" t="s">
        <v>97</v>
      </c>
      <c r="D14" t="s">
        <v>141</v>
      </c>
      <c r="E14" s="2">
        <f>41668000+21627000+6000</f>
        <v>63301000</v>
      </c>
      <c r="F14" s="2">
        <f t="shared" si="0"/>
        <v>10550166.666666666</v>
      </c>
    </row>
    <row r="15" spans="1:6" ht="12.75">
      <c r="A15" t="s">
        <v>98</v>
      </c>
      <c r="D15" s="3">
        <v>17000</v>
      </c>
      <c r="E15" s="2">
        <f>41668000+21627000+6000+17000</f>
        <v>63318000</v>
      </c>
      <c r="F15" s="2">
        <f t="shared" si="0"/>
        <v>10553000</v>
      </c>
    </row>
    <row r="16" spans="1:6" ht="12.75">
      <c r="A16" t="s">
        <v>99</v>
      </c>
      <c r="D16" s="3">
        <v>211000</v>
      </c>
      <c r="E16" s="2">
        <f>41668000+21627000+6000+17000+211000</f>
        <v>63529000</v>
      </c>
      <c r="F16" s="2">
        <f t="shared" si="0"/>
        <v>10588166.666666666</v>
      </c>
    </row>
    <row r="17" spans="1:6" ht="12.75">
      <c r="A17" t="s">
        <v>100</v>
      </c>
      <c r="D17" t="s">
        <v>141</v>
      </c>
      <c r="E17" s="2">
        <f aca="true" t="shared" si="1" ref="E17:E22">41668000+21627000+6000+17000+211000</f>
        <v>63529000</v>
      </c>
      <c r="F17" t="s">
        <v>141</v>
      </c>
    </row>
    <row r="18" spans="1:6" ht="12.75">
      <c r="A18" t="s">
        <v>101</v>
      </c>
      <c r="D18" t="s">
        <v>141</v>
      </c>
      <c r="E18" s="2">
        <f t="shared" si="1"/>
        <v>63529000</v>
      </c>
      <c r="F18" t="s">
        <v>141</v>
      </c>
    </row>
    <row r="19" spans="1:6" ht="12.75">
      <c r="A19" t="s">
        <v>102</v>
      </c>
      <c r="D19" t="s">
        <v>141</v>
      </c>
      <c r="E19" s="2">
        <f t="shared" si="1"/>
        <v>63529000</v>
      </c>
      <c r="F19" t="s">
        <v>141</v>
      </c>
    </row>
    <row r="20" spans="1:6" ht="12.75">
      <c r="A20" t="s">
        <v>103</v>
      </c>
      <c r="D20" t="s">
        <v>141</v>
      </c>
      <c r="E20" s="2">
        <f t="shared" si="1"/>
        <v>63529000</v>
      </c>
      <c r="F20" t="s">
        <v>141</v>
      </c>
    </row>
    <row r="21" spans="1:6" ht="12.75">
      <c r="A21" t="s">
        <v>104</v>
      </c>
      <c r="D21" t="s">
        <v>141</v>
      </c>
      <c r="E21" s="2">
        <f t="shared" si="1"/>
        <v>63529000</v>
      </c>
      <c r="F21" t="s">
        <v>141</v>
      </c>
    </row>
    <row r="22" spans="1:6" ht="12.75">
      <c r="A22" t="s">
        <v>105</v>
      </c>
      <c r="D22" t="s">
        <v>141</v>
      </c>
      <c r="E22" s="2">
        <f t="shared" si="1"/>
        <v>63529000</v>
      </c>
      <c r="F22" t="s">
        <v>141</v>
      </c>
    </row>
    <row r="23" spans="4:8" ht="12.75">
      <c r="D23" s="2">
        <f>SUM(D10:D22)</f>
        <v>234000</v>
      </c>
      <c r="F23" s="2">
        <f>SUM(F11:F22)</f>
        <v>63339833.33333333</v>
      </c>
      <c r="H23" t="s">
        <v>106</v>
      </c>
    </row>
    <row r="25" spans="1:8" ht="12.75">
      <c r="A25" t="s">
        <v>107</v>
      </c>
      <c r="F25">
        <v>1.44</v>
      </c>
      <c r="H25" t="s">
        <v>159</v>
      </c>
    </row>
    <row r="27" ht="12.75">
      <c r="A27" t="s">
        <v>108</v>
      </c>
    </row>
    <row r="28" spans="4:6" ht="12.75">
      <c r="D28" t="s">
        <v>90</v>
      </c>
      <c r="E28" t="s">
        <v>109</v>
      </c>
      <c r="F28" t="s">
        <v>92</v>
      </c>
    </row>
    <row r="29" spans="1:6" ht="12.75">
      <c r="A29" t="s">
        <v>110</v>
      </c>
      <c r="D29" s="2">
        <v>2246000</v>
      </c>
      <c r="E29" t="s">
        <v>141</v>
      </c>
      <c r="F29" s="2">
        <v>2246000</v>
      </c>
    </row>
    <row r="30" spans="1:6" ht="12.75">
      <c r="A30" t="s">
        <v>111</v>
      </c>
      <c r="D30">
        <v>0</v>
      </c>
      <c r="E30" t="s">
        <v>141</v>
      </c>
      <c r="F30" s="6">
        <f>D30*0/3</f>
        <v>0</v>
      </c>
    </row>
    <row r="31" spans="1:6" ht="12.75">
      <c r="A31" t="s">
        <v>112</v>
      </c>
      <c r="D31">
        <v>0</v>
      </c>
      <c r="E31" t="s">
        <v>141</v>
      </c>
      <c r="F31" s="6">
        <f>D31*0/3</f>
        <v>0</v>
      </c>
    </row>
    <row r="32" spans="1:6" ht="12.75">
      <c r="A32" t="s">
        <v>113</v>
      </c>
      <c r="D32" s="2">
        <v>-6000</v>
      </c>
      <c r="E32" s="2">
        <v>-6000</v>
      </c>
      <c r="F32" s="6">
        <f>D32*3/6</f>
        <v>-3000</v>
      </c>
    </row>
    <row r="33" spans="1:6" ht="12.75">
      <c r="A33" t="s">
        <v>114</v>
      </c>
      <c r="D33" t="s">
        <v>141</v>
      </c>
      <c r="E33" s="2">
        <v>-6000</v>
      </c>
      <c r="F33" s="6">
        <v>0</v>
      </c>
    </row>
    <row r="34" spans="1:6" ht="12.75">
      <c r="A34" t="s">
        <v>115</v>
      </c>
      <c r="D34">
        <v>-17000</v>
      </c>
      <c r="E34" s="2">
        <f>-6000-17000</f>
        <v>-23000</v>
      </c>
      <c r="F34" s="6">
        <f>D34*1/6</f>
        <v>-2833.3333333333335</v>
      </c>
    </row>
    <row r="35" spans="1:6" ht="12.75">
      <c r="A35" t="s">
        <v>116</v>
      </c>
      <c r="D35">
        <v>-211000</v>
      </c>
      <c r="E35" s="2">
        <f>-6000-211000</f>
        <v>-217000</v>
      </c>
      <c r="F35" s="6">
        <f>D35*0/6</f>
        <v>0</v>
      </c>
    </row>
    <row r="36" spans="1:6" ht="12.75">
      <c r="A36" t="s">
        <v>117</v>
      </c>
      <c r="D36" t="s">
        <v>141</v>
      </c>
      <c r="E36" s="2">
        <v>-6000</v>
      </c>
      <c r="F36" s="6">
        <v>0</v>
      </c>
    </row>
    <row r="37" spans="1:6" ht="12.75">
      <c r="A37" t="s">
        <v>118</v>
      </c>
      <c r="D37" t="s">
        <v>141</v>
      </c>
      <c r="E37" s="2">
        <v>-6000</v>
      </c>
      <c r="F37" s="6">
        <v>0</v>
      </c>
    </row>
    <row r="38" spans="1:6" ht="12.75">
      <c r="A38" t="s">
        <v>119</v>
      </c>
      <c r="D38" t="s">
        <v>141</v>
      </c>
      <c r="E38" s="2">
        <v>-6000</v>
      </c>
      <c r="F38" s="6">
        <v>0</v>
      </c>
    </row>
    <row r="39" spans="1:6" ht="12.75">
      <c r="A39" t="s">
        <v>120</v>
      </c>
      <c r="D39" t="s">
        <v>141</v>
      </c>
      <c r="E39" s="2">
        <v>-6000</v>
      </c>
      <c r="F39" s="6">
        <v>0</v>
      </c>
    </row>
    <row r="40" spans="1:6" ht="12.75">
      <c r="A40" t="s">
        <v>121</v>
      </c>
      <c r="D40" t="s">
        <v>141</v>
      </c>
      <c r="E40" s="2">
        <v>-6000</v>
      </c>
      <c r="F40" s="6">
        <v>0</v>
      </c>
    </row>
    <row r="41" spans="1:6" ht="12.75">
      <c r="A41" t="s">
        <v>110</v>
      </c>
      <c r="D41" t="s">
        <v>141</v>
      </c>
      <c r="E41" s="2">
        <v>-6000</v>
      </c>
      <c r="F41" s="6">
        <v>0</v>
      </c>
    </row>
    <row r="42" spans="4:8" ht="13.5" thickBot="1">
      <c r="D42" s="2">
        <f>SUM(D29:D41)</f>
        <v>2012000</v>
      </c>
      <c r="F42" s="7">
        <f>SUM(F29:F41)</f>
        <v>2240166.6666666665</v>
      </c>
      <c r="H42" t="s">
        <v>122</v>
      </c>
    </row>
    <row r="43" ht="13.5" thickTop="1"/>
    <row r="44" spans="1:8" ht="12.75">
      <c r="A44" t="s">
        <v>123</v>
      </c>
      <c r="F44">
        <v>1.2</v>
      </c>
      <c r="H44" t="s">
        <v>124</v>
      </c>
    </row>
    <row r="46" spans="1:9" ht="12.75">
      <c r="A46" t="s">
        <v>125</v>
      </c>
      <c r="F46" s="8">
        <f>(F42*F44)/F25</f>
        <v>1866805.5555555553</v>
      </c>
      <c r="G46" s="4"/>
      <c r="H46" s="4" t="s">
        <v>126</v>
      </c>
      <c r="I46" s="5"/>
    </row>
    <row r="47" spans="6:9" ht="12.75">
      <c r="F47" s="8">
        <f>F42-F46</f>
        <v>373361.11111111124</v>
      </c>
      <c r="G47" s="4"/>
      <c r="H47" s="4" t="s">
        <v>127</v>
      </c>
      <c r="I47" s="5"/>
    </row>
    <row r="48" spans="1:9" ht="12.75">
      <c r="A48" t="s">
        <v>128</v>
      </c>
      <c r="F48" s="8">
        <f>F23+F47</f>
        <v>63713194.44444444</v>
      </c>
      <c r="G48" s="4"/>
      <c r="H48" s="4" t="s">
        <v>129</v>
      </c>
      <c r="I48" s="5"/>
    </row>
    <row r="49" spans="6:9" ht="15">
      <c r="F49" s="4"/>
      <c r="G49" s="4"/>
      <c r="H49" s="4"/>
      <c r="I49" s="9"/>
    </row>
    <row r="50" spans="1:9" ht="12.75">
      <c r="A50" t="s">
        <v>142</v>
      </c>
      <c r="F50" s="4"/>
      <c r="G50" s="4"/>
      <c r="H50" s="4" t="s">
        <v>130</v>
      </c>
      <c r="I50" s="10">
        <f>(F6/F23)*100</f>
        <v>4.043269243419754</v>
      </c>
    </row>
    <row r="51" spans="6:9" ht="12.75">
      <c r="F51" s="4"/>
      <c r="G51" s="4"/>
      <c r="H51" s="4"/>
      <c r="I51" s="4"/>
    </row>
    <row r="52" spans="1:9" ht="12.75">
      <c r="A52" t="s">
        <v>143</v>
      </c>
      <c r="F52" s="4"/>
      <c r="G52" s="4"/>
      <c r="H52" s="4" t="s">
        <v>131</v>
      </c>
      <c r="I52" s="10">
        <f>(F6/(F23+F42-F46))*100</f>
        <v>4.019575571953307</v>
      </c>
    </row>
    <row r="54" ht="12.75">
      <c r="A54" t="s">
        <v>132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M26" sqref="M26"/>
    </sheetView>
  </sheetViews>
  <sheetFormatPr defaultColWidth="9.140625" defaultRowHeight="12.75"/>
  <cols>
    <col min="5" max="5" width="22.28125" style="0" customWidth="1"/>
    <col min="6" max="6" width="18.57421875" style="0" customWidth="1"/>
  </cols>
  <sheetData>
    <row r="1" ht="12.75">
      <c r="A1" t="s">
        <v>84</v>
      </c>
    </row>
    <row r="2" ht="12.75">
      <c r="A2" s="25">
        <v>38199</v>
      </c>
    </row>
    <row r="4" spans="1:8" ht="12.75">
      <c r="A4" t="s">
        <v>85</v>
      </c>
      <c r="H4" t="s">
        <v>86</v>
      </c>
    </row>
    <row r="6" spans="1:8" ht="12.75">
      <c r="A6" t="s">
        <v>87</v>
      </c>
      <c r="F6" s="2">
        <v>1431000</v>
      </c>
      <c r="H6" t="s">
        <v>88</v>
      </c>
    </row>
    <row r="8" spans="1:8" ht="12.75">
      <c r="A8" t="s">
        <v>89</v>
      </c>
      <c r="H8" s="13">
        <v>0</v>
      </c>
    </row>
    <row r="9" spans="4:6" ht="12.75">
      <c r="D9" s="1" t="s">
        <v>90</v>
      </c>
      <c r="E9" s="1" t="s">
        <v>91</v>
      </c>
      <c r="F9" s="1" t="s">
        <v>92</v>
      </c>
    </row>
    <row r="10" spans="1:6" ht="12.75">
      <c r="A10" t="s">
        <v>93</v>
      </c>
      <c r="D10" t="s">
        <v>141</v>
      </c>
      <c r="E10" s="2">
        <f>41668000+21627000</f>
        <v>63295000</v>
      </c>
      <c r="F10" t="s">
        <v>141</v>
      </c>
    </row>
    <row r="11" spans="1:6" ht="12.75">
      <c r="A11" t="s">
        <v>94</v>
      </c>
      <c r="D11" t="s">
        <v>141</v>
      </c>
      <c r="E11" s="2">
        <f>41668000+21627000</f>
        <v>63295000</v>
      </c>
      <c r="F11" s="2"/>
    </row>
    <row r="12" spans="1:6" ht="12.75">
      <c r="A12" t="s">
        <v>95</v>
      </c>
      <c r="D12" t="s">
        <v>141</v>
      </c>
      <c r="E12" s="2">
        <f>41668000+21627000</f>
        <v>63295000</v>
      </c>
      <c r="F12" s="2"/>
    </row>
    <row r="13" spans="1:6" ht="12.75">
      <c r="A13" t="s">
        <v>96</v>
      </c>
      <c r="D13" s="2">
        <v>6000</v>
      </c>
      <c r="E13" s="2">
        <f>41668000+21627000+6000</f>
        <v>63301000</v>
      </c>
      <c r="F13" s="2"/>
    </row>
    <row r="14" spans="1:6" ht="12.75">
      <c r="A14" t="s">
        <v>97</v>
      </c>
      <c r="D14" t="s">
        <v>141</v>
      </c>
      <c r="E14" s="2">
        <f>41668000+21627000+6000</f>
        <v>63301000</v>
      </c>
      <c r="F14" s="2">
        <f>E14/3</f>
        <v>21100333.333333332</v>
      </c>
    </row>
    <row r="15" spans="1:6" ht="12.75">
      <c r="A15" t="s">
        <v>98</v>
      </c>
      <c r="D15" s="11">
        <v>17000</v>
      </c>
      <c r="E15" s="2">
        <f>41668000+21627000+6000+17000</f>
        <v>63318000</v>
      </c>
      <c r="F15" s="2">
        <f>E15/3</f>
        <v>21106000</v>
      </c>
    </row>
    <row r="16" spans="1:6" ht="12.75">
      <c r="A16" t="s">
        <v>99</v>
      </c>
      <c r="D16" s="11">
        <v>211000</v>
      </c>
      <c r="E16" s="2">
        <f aca="true" t="shared" si="0" ref="E16:E22">41668000+21627000+6000+17000+211000</f>
        <v>63529000</v>
      </c>
      <c r="F16" s="2">
        <f>E16/3</f>
        <v>21176333.333333332</v>
      </c>
    </row>
    <row r="17" spans="1:6" ht="12.75">
      <c r="A17" t="s">
        <v>100</v>
      </c>
      <c r="D17" t="s">
        <v>141</v>
      </c>
      <c r="E17" s="2">
        <f t="shared" si="0"/>
        <v>63529000</v>
      </c>
      <c r="F17" t="s">
        <v>141</v>
      </c>
    </row>
    <row r="18" spans="1:6" ht="12.75">
      <c r="A18" t="s">
        <v>101</v>
      </c>
      <c r="D18" t="s">
        <v>141</v>
      </c>
      <c r="E18" s="2">
        <f t="shared" si="0"/>
        <v>63529000</v>
      </c>
      <c r="F18" t="s">
        <v>141</v>
      </c>
    </row>
    <row r="19" spans="1:6" ht="12.75">
      <c r="A19" t="s">
        <v>102</v>
      </c>
      <c r="D19" t="s">
        <v>141</v>
      </c>
      <c r="E19" s="2">
        <f t="shared" si="0"/>
        <v>63529000</v>
      </c>
      <c r="F19" t="s">
        <v>141</v>
      </c>
    </row>
    <row r="20" spans="1:6" ht="12.75">
      <c r="A20" t="s">
        <v>103</v>
      </c>
      <c r="D20" t="s">
        <v>141</v>
      </c>
      <c r="E20" s="2">
        <f t="shared" si="0"/>
        <v>63529000</v>
      </c>
      <c r="F20" t="s">
        <v>141</v>
      </c>
    </row>
    <row r="21" spans="1:6" ht="12.75">
      <c r="A21" t="s">
        <v>104</v>
      </c>
      <c r="D21" t="s">
        <v>141</v>
      </c>
      <c r="E21" s="2">
        <f t="shared" si="0"/>
        <v>63529000</v>
      </c>
      <c r="F21" t="s">
        <v>141</v>
      </c>
    </row>
    <row r="22" spans="1:6" ht="12.75">
      <c r="A22" t="s">
        <v>105</v>
      </c>
      <c r="D22" t="s">
        <v>141</v>
      </c>
      <c r="E22" s="2">
        <f t="shared" si="0"/>
        <v>63529000</v>
      </c>
      <c r="F22" t="s">
        <v>141</v>
      </c>
    </row>
    <row r="23" spans="4:8" ht="12.75">
      <c r="D23" s="2">
        <f>SUM(D10:D22)</f>
        <v>234000</v>
      </c>
      <c r="F23" s="2">
        <f>SUM(F11:F22)</f>
        <v>63382666.66666666</v>
      </c>
      <c r="H23" t="s">
        <v>106</v>
      </c>
    </row>
    <row r="25" spans="1:8" ht="12.75">
      <c r="A25" t="s">
        <v>107</v>
      </c>
      <c r="F25">
        <v>1.44</v>
      </c>
      <c r="H25" t="s">
        <v>159</v>
      </c>
    </row>
    <row r="27" ht="12.75">
      <c r="A27" t="s">
        <v>108</v>
      </c>
    </row>
    <row r="28" spans="4:6" ht="12.75">
      <c r="D28" t="s">
        <v>90</v>
      </c>
      <c r="E28" t="s">
        <v>109</v>
      </c>
      <c r="F28" t="s">
        <v>92</v>
      </c>
    </row>
    <row r="29" spans="1:6" ht="12.75">
      <c r="A29" t="s">
        <v>110</v>
      </c>
      <c r="D29" s="2">
        <v>2246000</v>
      </c>
      <c r="E29" t="s">
        <v>141</v>
      </c>
      <c r="F29" s="2"/>
    </row>
    <row r="30" spans="1:6" ht="12.75">
      <c r="A30" t="s">
        <v>111</v>
      </c>
      <c r="D30">
        <v>0</v>
      </c>
      <c r="E30" t="s">
        <v>141</v>
      </c>
      <c r="F30" s="6">
        <f>D30*0/3</f>
        <v>0</v>
      </c>
    </row>
    <row r="31" spans="1:6" ht="12.75">
      <c r="A31" t="s">
        <v>112</v>
      </c>
      <c r="D31">
        <v>0</v>
      </c>
      <c r="E31" t="s">
        <v>141</v>
      </c>
      <c r="F31" s="6">
        <f>D31*0/3</f>
        <v>0</v>
      </c>
    </row>
    <row r="32" spans="1:6" ht="12.75">
      <c r="A32" t="s">
        <v>113</v>
      </c>
      <c r="D32" s="2">
        <v>-6000</v>
      </c>
      <c r="E32" s="2">
        <v>-6000</v>
      </c>
      <c r="F32" s="6">
        <f>D29+D32</f>
        <v>2240000</v>
      </c>
    </row>
    <row r="33" spans="1:6" ht="12.75">
      <c r="A33" t="s">
        <v>114</v>
      </c>
      <c r="D33" t="s">
        <v>141</v>
      </c>
      <c r="E33" s="2">
        <v>-6000</v>
      </c>
      <c r="F33" s="6">
        <v>0</v>
      </c>
    </row>
    <row r="34" spans="1:6" ht="12.75">
      <c r="A34" t="s">
        <v>115</v>
      </c>
      <c r="D34">
        <v>-17000</v>
      </c>
      <c r="E34" s="2">
        <f>-6000-17000</f>
        <v>-23000</v>
      </c>
      <c r="F34" s="6">
        <f>D34*1/3</f>
        <v>-5666.666666666667</v>
      </c>
    </row>
    <row r="35" spans="1:6" ht="12.75">
      <c r="A35" t="s">
        <v>116</v>
      </c>
      <c r="D35">
        <v>-211000</v>
      </c>
      <c r="E35" s="2">
        <f>-6000-211000</f>
        <v>-217000</v>
      </c>
      <c r="F35" s="6">
        <f>D35*0/6</f>
        <v>0</v>
      </c>
    </row>
    <row r="36" spans="1:6" ht="12.75">
      <c r="A36" t="s">
        <v>117</v>
      </c>
      <c r="D36" t="s">
        <v>141</v>
      </c>
      <c r="E36" s="2">
        <v>-6000</v>
      </c>
      <c r="F36" s="6">
        <v>0</v>
      </c>
    </row>
    <row r="37" spans="1:6" ht="12.75">
      <c r="A37" t="s">
        <v>118</v>
      </c>
      <c r="D37" t="s">
        <v>141</v>
      </c>
      <c r="E37" s="2">
        <v>-6000</v>
      </c>
      <c r="F37" s="6">
        <v>0</v>
      </c>
    </row>
    <row r="38" spans="1:6" ht="12.75">
      <c r="A38" t="s">
        <v>119</v>
      </c>
      <c r="D38" t="s">
        <v>141</v>
      </c>
      <c r="E38" s="2">
        <v>-6000</v>
      </c>
      <c r="F38" s="6">
        <v>0</v>
      </c>
    </row>
    <row r="39" spans="1:6" ht="12.75">
      <c r="A39" t="s">
        <v>120</v>
      </c>
      <c r="D39" t="s">
        <v>141</v>
      </c>
      <c r="E39" s="2">
        <v>-6000</v>
      </c>
      <c r="F39" s="6">
        <v>0</v>
      </c>
    </row>
    <row r="40" spans="1:6" ht="12.75">
      <c r="A40" t="s">
        <v>121</v>
      </c>
      <c r="D40" t="s">
        <v>141</v>
      </c>
      <c r="E40" s="2">
        <v>-6000</v>
      </c>
      <c r="F40" s="6">
        <v>0</v>
      </c>
    </row>
    <row r="41" spans="1:6" ht="12.75">
      <c r="A41" t="s">
        <v>110</v>
      </c>
      <c r="D41" t="s">
        <v>141</v>
      </c>
      <c r="E41" s="2">
        <v>-6000</v>
      </c>
      <c r="F41" s="6">
        <v>0</v>
      </c>
    </row>
    <row r="42" spans="4:8" ht="13.5" thickBot="1">
      <c r="D42" s="2">
        <f>SUM(D29:D41)</f>
        <v>2012000</v>
      </c>
      <c r="F42" s="7">
        <f>SUM(F29:F41)</f>
        <v>2234333.3333333335</v>
      </c>
      <c r="H42" t="s">
        <v>122</v>
      </c>
    </row>
    <row r="43" ht="13.5" thickTop="1"/>
    <row r="44" spans="1:8" ht="12.75">
      <c r="A44" t="s">
        <v>123</v>
      </c>
      <c r="F44">
        <v>1.2</v>
      </c>
      <c r="H44" t="s">
        <v>124</v>
      </c>
    </row>
    <row r="46" spans="1:9" ht="12.75">
      <c r="A46" t="s">
        <v>125</v>
      </c>
      <c r="F46" s="8">
        <f>(F42*F44)/F25</f>
        <v>1861944.4444444445</v>
      </c>
      <c r="G46" s="4"/>
      <c r="H46" s="4" t="s">
        <v>126</v>
      </c>
      <c r="I46" s="5"/>
    </row>
    <row r="47" spans="6:9" ht="12.75">
      <c r="F47" s="8">
        <f>F42-F46</f>
        <v>372388.888888889</v>
      </c>
      <c r="G47" s="4"/>
      <c r="H47" s="4" t="s">
        <v>127</v>
      </c>
      <c r="I47" s="5"/>
    </row>
    <row r="48" spans="1:9" ht="12.75">
      <c r="A48" t="s">
        <v>128</v>
      </c>
      <c r="F48" s="8">
        <f>F23+F47</f>
        <v>63755055.555555545</v>
      </c>
      <c r="G48" s="4"/>
      <c r="H48" s="4" t="s">
        <v>129</v>
      </c>
      <c r="I48" s="5"/>
    </row>
    <row r="49" spans="6:9" ht="15">
      <c r="F49" s="4"/>
      <c r="G49" s="4"/>
      <c r="H49" s="4"/>
      <c r="I49" s="9"/>
    </row>
    <row r="50" spans="1:9" ht="12.75">
      <c r="A50" t="s">
        <v>142</v>
      </c>
      <c r="F50" s="4"/>
      <c r="G50" s="4"/>
      <c r="H50" s="4" t="s">
        <v>130</v>
      </c>
      <c r="I50" s="10">
        <f>(F6/F23)*100</f>
        <v>2.257715043019122</v>
      </c>
    </row>
    <row r="51" spans="6:9" ht="12.75">
      <c r="F51" s="4"/>
      <c r="G51" s="4"/>
      <c r="H51" s="4"/>
      <c r="I51" s="4"/>
    </row>
    <row r="52" spans="1:9" ht="12.75">
      <c r="A52" t="s">
        <v>143</v>
      </c>
      <c r="F52" s="4"/>
      <c r="G52" s="4"/>
      <c r="H52" s="4" t="s">
        <v>131</v>
      </c>
      <c r="I52" s="10">
        <f>(F6/(F23+F42-F46))*100</f>
        <v>2.2445278849346155</v>
      </c>
    </row>
    <row r="54" ht="12.75">
      <c r="A54" t="s">
        <v>132</v>
      </c>
    </row>
  </sheetData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Sapura Motors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AZA</cp:lastModifiedBy>
  <cp:lastPrinted>2005-03-29T09:15:03Z</cp:lastPrinted>
  <dcterms:created xsi:type="dcterms:W3CDTF">2002-11-13T06:50:06Z</dcterms:created>
  <dcterms:modified xsi:type="dcterms:W3CDTF">2005-03-29T09:16:09Z</dcterms:modified>
  <cp:category/>
  <cp:version/>
  <cp:contentType/>
  <cp:contentStatus/>
</cp:coreProperties>
</file>